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asure" sheetId="1" r:id="rId1"/>
    <sheet name="SAT Chart" sheetId="2" r:id="rId2"/>
  </sheets>
  <definedNames>
    <definedName name="CoeffNmolC" localSheetId="0">Measure!$AG$4</definedName>
    <definedName name="CoeffNmolL" localSheetId="0">Measure!$AG$3</definedName>
    <definedName name="CoeffNmolQ" localSheetId="0">Measure!$AG$2</definedName>
    <definedName name="CoeffUgC" localSheetId="0">Measure!$AH$4</definedName>
    <definedName name="CoeffUgL" localSheetId="0">Measure!$AH$3</definedName>
    <definedName name="CoeffUgQ" localSheetId="0">Measure!$AH$2</definedName>
    <definedName name="Offset310" localSheetId="0">Measure!$J$2</definedName>
    <definedName name="Offset365" localSheetId="0">Measure!$K$2</definedName>
    <definedName name="Offset450" localSheetId="0">Measure!$L$2</definedName>
    <definedName name="Offset530" localSheetId="0">Measure!$M$2</definedName>
    <definedName name="Offset615" localSheetId="0">Measure!$N$2</definedName>
    <definedName name="Offset700" localSheetId="0">Measure!$AB$2</definedName>
    <definedName name="Offset770" localSheetId="0">Measure!$AC$2</definedName>
    <definedName name="OffsetFm" localSheetId="0">Measure!$G$2</definedName>
    <definedName name="OffsetFo" localSheetId="0">Measure!$F$2</definedName>
    <definedName name="Reference310" localSheetId="0">Measure!$V$3</definedName>
    <definedName name="Reference365" localSheetId="0">Measure!$W$3</definedName>
    <definedName name="Reference450" localSheetId="0">Measure!$X$3</definedName>
    <definedName name="Reference530" localSheetId="0">Measure!$Y$3</definedName>
    <definedName name="Reference700" localSheetId="0">Measure!$AB$3</definedName>
    <definedName name="Reference770" localSheetId="0">Measure!$AC$3</definedName>
    <definedName name="StandardF310" localSheetId="0">Measure!$O$3</definedName>
    <definedName name="StandardF365" localSheetId="0">Measure!$P$3</definedName>
    <definedName name="StandardF450" localSheetId="0">Measure!$Q$3</definedName>
    <definedName name="StandardF530" localSheetId="0">Measure!$R$3</definedName>
    <definedName name="StandardF615" localSheetId="0">Measure!$S$3</definedName>
    <definedName name="StandardI310" localSheetId="0">Measure!$J$3</definedName>
    <definedName name="StandardI365" localSheetId="0">Measure!$K$3</definedName>
    <definedName name="StandardI450" localSheetId="0">Measure!$L$3</definedName>
    <definedName name="StandardI530" localSheetId="0">Measure!$M$3</definedName>
    <definedName name="StandardI615" localSheetId="0">Measure!$N$3</definedName>
  </definedNames>
  <calcPr calcId="124519" fullCalcOnLoad="1"/>
</workbook>
</file>

<file path=xl/sharedStrings.xml><?xml version="1.0" encoding="utf-8"?>
<sst xmlns="http://schemas.openxmlformats.org/spreadsheetml/2006/main" count="94" uniqueCount="55">
  <si>
    <t>Date</t>
  </si>
  <si>
    <t>Time</t>
  </si>
  <si>
    <t>Type</t>
  </si>
  <si>
    <t>Number</t>
  </si>
  <si>
    <t>Marker</t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</si>
  <si>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Fo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</si>
  <si>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Fm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</si>
  <si>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o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</si>
  <si>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m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</si>
  <si>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310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</si>
  <si>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365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</si>
  <si>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450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</si>
  <si>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530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</si>
  <si>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615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</si>
  <si>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310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</si>
  <si>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365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</si>
  <si>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450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</si>
  <si>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530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</si>
  <si>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615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</si>
  <si>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V</t>
    </r>
    <r>
      <rPr>
        <b/>
        <sz val="11"/>
        <color theme="1"/>
        <rFont val="Calibri"/>
        <family val="2"/>
        <scheme val="minor"/>
      </rPr>
      <t>/F</t>
    </r>
    <r>
      <rPr>
        <b/>
        <vertAlign val="subscript"/>
        <sz val="11"/>
        <color theme="1"/>
        <rFont val="Calibri"/>
        <family val="2"/>
        <scheme val="minor"/>
      </rPr>
      <t>M</t>
    </r>
  </si>
  <si>
    <t>MesRef</t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</si>
  <si>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310</t>
    </r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</si>
  <si>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365</t>
    </r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</si>
  <si>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450</t>
    </r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</si>
  <si>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530</t>
    </r>
  </si>
  <si>
    <r>
      <rPr>
        <b/>
        <sz val="11"/>
        <color theme="1"/>
        <rFont val="Calibri"/>
        <family val="2"/>
        <scheme val="minor"/>
      </rPr>
      <t>A</t>
    </r>
    <r>
      <rPr>
        <b/>
        <vertAlign val="subscript"/>
        <sz val="11"/>
        <color theme="1"/>
        <rFont val="Calibri"/>
        <family val="2"/>
        <scheme val="minor"/>
      </rPr>
      <t>FLAV</t>
    </r>
  </si>
  <si>
    <r>
      <rPr>
        <b/>
        <sz val="11"/>
        <color theme="1"/>
        <rFont val="Calibri"/>
        <family val="2"/>
        <scheme val="minor"/>
      </rPr>
      <t>A</t>
    </r>
    <r>
      <rPr>
        <b/>
        <vertAlign val="subscript"/>
        <sz val="11"/>
        <color theme="1"/>
        <rFont val="Calibri"/>
        <family val="2"/>
        <scheme val="minor"/>
      </rPr>
      <t>ANTH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</si>
  <si>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700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</si>
  <si>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770</t>
    </r>
  </si>
  <si>
    <t>Transmittance</t>
  </si>
  <si>
    <t>Absorbance</t>
  </si>
  <si>
    <t>Model</t>
  </si>
  <si>
    <r>
      <rPr>
        <b/>
        <sz val="11"/>
        <color theme="1"/>
        <rFont val="Calibri"/>
        <family val="2"/>
        <scheme val="minor"/>
      </rPr>
      <t>nmol/cm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</si>
  <si>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rPr>
        <b/>
        <sz val="11"/>
        <color theme="1"/>
        <rFont val="Calibri"/>
        <family val="2"/>
        <scheme val="minor"/>
      </rPr>
      <t>µg/cm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</si>
  <si>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NBI</t>
  </si>
  <si>
    <t>Satellite #</t>
  </si>
  <si>
    <t>DoP</t>
  </si>
  <si>
    <t>Latitude</t>
  </si>
  <si>
    <t>Longitude</t>
  </si>
  <si>
    <t>Height</t>
  </si>
  <si>
    <t>Leaf Az.</t>
  </si>
  <si>
    <t>Leaf Sl.</t>
  </si>
  <si>
    <t>Sun Az.</t>
  </si>
  <si>
    <t>Sun Elev.</t>
  </si>
  <si>
    <t>AoI</t>
  </si>
  <si>
    <t>Incidence</t>
  </si>
  <si>
    <t>Offset</t>
  </si>
  <si>
    <t>Reference</t>
  </si>
  <si>
    <t>Valeriana mod. lower side</t>
  </si>
  <si>
    <t>C3 Coeff Q</t>
  </si>
  <si>
    <t>C3 Coeff L</t>
  </si>
  <si>
    <t>C3 Coeff C</t>
  </si>
  <si>
    <t>Sample</t>
  </si>
  <si>
    <t>A</t>
  </si>
  <si>
    <t>B</t>
  </si>
</sst>
</file>

<file path=xl/styles.xml><?xml version="1.0" encoding="utf-8"?>
<styleSheet xmlns="http://schemas.openxmlformats.org/spreadsheetml/2006/main">
  <numFmts count="11">
    <numFmt numFmtId="164" formatCode="0"/>
    <numFmt numFmtId="165" formatCode="0.000"/>
    <numFmt numFmtId="166" formatCode="yy-mm-dd"/>
    <numFmt numFmtId="167" formatCode="hh:mm:ss"/>
    <numFmt numFmtId="168" formatCode="0.00"/>
    <numFmt numFmtId="169" formatCode="0.0"/>
    <numFmt numFmtId="170" formatCode="0.000000"/>
    <numFmt numFmtId="171" formatCode="0 &quot;m&quot;"/>
    <numFmt numFmtId="172" formatCode="0 &quot;°&quot;"/>
    <numFmt numFmtId="173" formatCode="0.0 &quot;%&quot;"/>
    <numFmt numFmtId="174" formatCode="0 &quot;ms&quot;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T24"/>
  <sheetViews>
    <sheetView tabSelected="1" workbookViewId="0">
      <pane xSplit="5" ySplit="4" topLeftCell="F5" activePane="bottomRight" state="frozen"/>
      <selection pane="topRight" activeCell="F1" sqref="F1"/>
      <selection pane="bottomLeft" activeCell="A5" sqref="A5"/>
      <selection pane="bottomRight"/>
    </sheetView>
  </sheetViews>
  <sheetFormatPr defaultRowHeight="15" outlineLevelCol="1"/>
  <cols>
    <col min="3" max="3" width="10.7109375" customWidth="1"/>
    <col min="6" max="19" width="0" hidden="1" customWidth="1" outlineLevel="1" collapsed="1"/>
    <col min="28" max="31" width="0" hidden="1" customWidth="1" outlineLevel="1" collapsed="1"/>
    <col min="32" max="32" width="10.7109375" customWidth="1"/>
    <col min="36" max="45" width="0" hidden="1" customWidth="1" outlineLevel="1" collapsed="1"/>
  </cols>
  <sheetData>
    <row r="1" spans="1:4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s="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s="1" t="s">
        <v>29</v>
      </c>
      <c r="AE1" s="1" t="s">
        <v>30</v>
      </c>
      <c r="AF1" s="1" t="s">
        <v>31</v>
      </c>
      <c r="AG1" t="s">
        <v>32</v>
      </c>
      <c r="AH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</row>
    <row r="2" spans="1:46">
      <c r="C2" t="s">
        <v>46</v>
      </c>
      <c r="F2" s="2">
        <v>38</v>
      </c>
      <c r="G2" s="2">
        <v>38</v>
      </c>
      <c r="J2" s="2">
        <v>112</v>
      </c>
      <c r="K2" s="2">
        <v>47</v>
      </c>
      <c r="L2" s="2">
        <v>18</v>
      </c>
      <c r="M2" s="2">
        <v>60</v>
      </c>
      <c r="N2" s="2">
        <v>55</v>
      </c>
      <c r="AB2" s="2">
        <v>2</v>
      </c>
      <c r="AC2" s="2">
        <v>2</v>
      </c>
      <c r="AF2" t="s">
        <v>49</v>
      </c>
      <c r="AG2" s="2">
        <v>564.719970703125</v>
      </c>
      <c r="AH2" s="2">
        <v>505.4299926757812</v>
      </c>
    </row>
    <row r="3" spans="1:46">
      <c r="C3" t="s">
        <v>47</v>
      </c>
      <c r="J3" s="2">
        <v>1611</v>
      </c>
      <c r="K3" s="2">
        <v>1370</v>
      </c>
      <c r="L3" s="2">
        <v>1179</v>
      </c>
      <c r="M3" s="2">
        <v>1195</v>
      </c>
      <c r="N3" s="2">
        <v>1167</v>
      </c>
      <c r="O3" s="2">
        <f>StandardI310-Offset310</f>
        <v>0</v>
      </c>
      <c r="P3" s="2">
        <f>StandardI365-Offset365</f>
        <v>0</v>
      </c>
      <c r="Q3" s="2">
        <f>StandardI450-Offset450</f>
        <v>0</v>
      </c>
      <c r="R3" s="2">
        <f>StandardI530-Offset530</f>
        <v>0</v>
      </c>
      <c r="S3" s="2">
        <f>StandardI615-Offset615</f>
        <v>0</v>
      </c>
      <c r="U3" t="s">
        <v>48</v>
      </c>
      <c r="V3" s="3">
        <v>0.875</v>
      </c>
      <c r="W3" s="3">
        <v>1.315</v>
      </c>
      <c r="X3" s="3">
        <v>1.29</v>
      </c>
      <c r="Y3" s="3">
        <v>0.805</v>
      </c>
      <c r="AB3" s="2">
        <v>884</v>
      </c>
      <c r="AC3" s="2">
        <v>917</v>
      </c>
      <c r="AF3" t="s">
        <v>50</v>
      </c>
      <c r="AG3" s="2">
        <v>114.5004653930664</v>
      </c>
      <c r="AH3" s="2">
        <v>102.4899978637695</v>
      </c>
    </row>
    <row r="4" spans="1:46">
      <c r="AF4" t="s">
        <v>51</v>
      </c>
      <c r="AG4" s="2">
        <v>5.27810001373291</v>
      </c>
      <c r="AH4" s="2">
        <v>4.723899841308594</v>
      </c>
    </row>
    <row r="5" spans="1:46">
      <c r="A5" s="4">
        <v>45966.46959490741</v>
      </c>
      <c r="B5" s="5">
        <v>45966.46959490741</v>
      </c>
      <c r="C5" t="s">
        <v>52</v>
      </c>
      <c r="D5" s="2">
        <v>1</v>
      </c>
      <c r="E5" t="s">
        <v>53</v>
      </c>
      <c r="F5" s="2">
        <v>468</v>
      </c>
      <c r="G5" s="2">
        <v>1834</v>
      </c>
      <c r="H5" s="2">
        <f>IF(F5="","",F5-OffsetFo)</f>
        <v>0</v>
      </c>
      <c r="I5" s="2">
        <f>IF(G5="","",G5-OffsetFm)</f>
        <v>0</v>
      </c>
      <c r="J5" s="2">
        <v>216</v>
      </c>
      <c r="K5" s="2">
        <v>456</v>
      </c>
      <c r="L5" s="2">
        <v>944</v>
      </c>
      <c r="M5" s="2">
        <v>958</v>
      </c>
      <c r="N5" s="2">
        <v>1137</v>
      </c>
      <c r="O5" s="2">
        <f>IF(J5="","",J5-Offset310)</f>
        <v>0</v>
      </c>
      <c r="P5" s="2">
        <f>IF(K5="","",K5-Offset365)</f>
        <v>0</v>
      </c>
      <c r="Q5" s="2">
        <f>IF(L5="","",L5-Offset450)</f>
        <v>0</v>
      </c>
      <c r="R5" s="2">
        <f>IF(M5="","",M5-Offset530)</f>
        <v>0</v>
      </c>
      <c r="S5" s="2">
        <f>IF(N5="","",N5-Offset615)</f>
        <v>0</v>
      </c>
      <c r="T5" s="3">
        <f>IF(OR(H5="",I5="",I5&lt;50,H5&lt;10,I5&lt;H5),"",1-H5/I5)</f>
        <v>0</v>
      </c>
      <c r="V5" s="3">
        <f>IF(O5="","",(O5/S5)/(Reference310*StandardF310/StandardF615))</f>
        <v>0</v>
      </c>
      <c r="W5" s="3">
        <f>IF(P5="","",(P5/S5)/(Reference365*StandardF365/StandardF615))</f>
        <v>0</v>
      </c>
      <c r="X5" s="3">
        <f>IF(Q5="","",(Q5/S5)/(Reference450*StandardF450/StandardF615))</f>
        <v>0</v>
      </c>
      <c r="Y5" s="3">
        <f>IF(R5="","",(R5/S5)/(Reference530*StandardF530/StandardF615))</f>
        <v>0</v>
      </c>
      <c r="Z5" s="3">
        <f>IF(OR(W5="",W5&lt;=0),"",LOG10(1/W5))</f>
        <v>0</v>
      </c>
      <c r="AA5" s="3">
        <f>IF(OR(Y5="",Y5&lt;=0),"",LOG10(1/Y5))</f>
        <v>0</v>
      </c>
      <c r="AB5" s="2">
        <v>299</v>
      </c>
      <c r="AC5" s="2">
        <v>590</v>
      </c>
      <c r="AD5" s="3">
        <f>IF(OR(AB5="",AC5=""),"",((AB5-Offset700)/(AC5-Offset770))*((Reference770-Offset770)/(Reference700-Offset700)))</f>
        <v>0</v>
      </c>
      <c r="AE5" s="3">
        <f>IF(OR(AD5="",AD5&lt;=0),"",-LOG10(AD5))</f>
        <v>0</v>
      </c>
      <c r="AG5" s="6">
        <f>IF(AE5="","",CoeffNmolQ*AE5^2+CoeffNmolL*AE5+CoeffNmolC)</f>
        <v>0</v>
      </c>
      <c r="AH5" s="6">
        <f>IF(AE5="","",CoeffUgQ*AE5^2+CoeffUgL*AE5+CoeffUgC)</f>
        <v>0</v>
      </c>
      <c r="AI5" s="7">
        <f>IF(OR(Z5="",AH5=""),"",AH5/Z5)</f>
        <v>0</v>
      </c>
      <c r="AJ5" s="2">
        <v>15</v>
      </c>
      <c r="AK5" s="6">
        <v>1.5</v>
      </c>
      <c r="AL5" s="8">
        <v>49.656031</v>
      </c>
      <c r="AM5" s="8">
        <v>11.097735</v>
      </c>
      <c r="AN5" s="9">
        <v>331</v>
      </c>
      <c r="AO5" s="10">
        <v>287</v>
      </c>
      <c r="AP5" s="10">
        <v>16</v>
      </c>
      <c r="AQ5" s="10">
        <v>168</v>
      </c>
      <c r="AR5" s="10">
        <v>23</v>
      </c>
      <c r="AS5" s="10">
        <v>74</v>
      </c>
      <c r="AT5" s="11">
        <f>IF(AS5="","",COS(RADIANS(AS5)) * 100)</f>
        <v>0</v>
      </c>
    </row>
    <row r="6" spans="1:46">
      <c r="A6" s="4">
        <v>45966.46969907408</v>
      </c>
      <c r="B6" s="5">
        <v>45966.46969907408</v>
      </c>
      <c r="C6" t="s">
        <v>52</v>
      </c>
      <c r="D6" s="2">
        <v>2</v>
      </c>
      <c r="E6" t="s">
        <v>53</v>
      </c>
      <c r="F6" s="2">
        <v>340</v>
      </c>
      <c r="G6" s="2">
        <v>1318</v>
      </c>
      <c r="H6" s="2">
        <f>IF(F6="","",F6-OffsetFo)</f>
        <v>0</v>
      </c>
      <c r="I6" s="2">
        <f>IF(G6="","",G6-OffsetFm)</f>
        <v>0</v>
      </c>
      <c r="J6" s="2">
        <v>179</v>
      </c>
      <c r="K6" s="2">
        <v>414</v>
      </c>
      <c r="L6" s="2">
        <v>708</v>
      </c>
      <c r="M6" s="2">
        <v>689</v>
      </c>
      <c r="N6" s="2">
        <v>825</v>
      </c>
      <c r="O6" s="2">
        <f>IF(J6="","",J6-Offset310)</f>
        <v>0</v>
      </c>
      <c r="P6" s="2">
        <f>IF(K6="","",K6-Offset365)</f>
        <v>0</v>
      </c>
      <c r="Q6" s="2">
        <f>IF(L6="","",L6-Offset450)</f>
        <v>0</v>
      </c>
      <c r="R6" s="2">
        <f>IF(M6="","",M6-Offset530)</f>
        <v>0</v>
      </c>
      <c r="S6" s="2">
        <f>IF(N6="","",N6-Offset615)</f>
        <v>0</v>
      </c>
      <c r="T6" s="3">
        <f>IF(OR(H6="",I6="",I6&lt;50,H6&lt;10,I6&lt;H6),"",1-H6/I6)</f>
        <v>0</v>
      </c>
      <c r="V6" s="3">
        <f>IF(O6="","",(O6/S6)/(Reference310*StandardF310/StandardF615))</f>
        <v>0</v>
      </c>
      <c r="W6" s="3">
        <f>IF(P6="","",(P6/S6)/(Reference365*StandardF365/StandardF615))</f>
        <v>0</v>
      </c>
      <c r="X6" s="3">
        <f>IF(Q6="","",(Q6/S6)/(Reference450*StandardF450/StandardF615))</f>
        <v>0</v>
      </c>
      <c r="Y6" s="3">
        <f>IF(R6="","",(R6/S6)/(Reference530*StandardF530/StandardF615))</f>
        <v>0</v>
      </c>
      <c r="Z6" s="3">
        <f>IF(OR(W6="",W6&lt;=0),"",LOG10(1/W6))</f>
        <v>0</v>
      </c>
      <c r="AA6" s="3">
        <f>IF(OR(Y6="",Y6&lt;=0),"",LOG10(1/Y6))</f>
        <v>0</v>
      </c>
      <c r="AB6" s="2">
        <v>396</v>
      </c>
      <c r="AC6" s="2">
        <v>708</v>
      </c>
      <c r="AD6" s="3">
        <f>IF(OR(AB6="",AC6=""),"",((AB6-Offset700)/(AC6-Offset770))*((Reference770-Offset770)/(Reference700-Offset700)))</f>
        <v>0</v>
      </c>
      <c r="AE6" s="3">
        <f>IF(OR(AD6="",AD6&lt;=0),"",-LOG10(AD6))</f>
        <v>0</v>
      </c>
      <c r="AG6" s="6">
        <f>IF(AE6="","",CoeffNmolQ*AE6^2+CoeffNmolL*AE6+CoeffNmolC)</f>
        <v>0</v>
      </c>
      <c r="AH6" s="6">
        <f>IF(AE6="","",CoeffUgQ*AE6^2+CoeffUgL*AE6+CoeffUgC)</f>
        <v>0</v>
      </c>
      <c r="AI6" s="7">
        <f>IF(OR(Z6="",AH6=""),"",AH6/Z6)</f>
        <v>0</v>
      </c>
      <c r="AJ6" s="2">
        <v>16</v>
      </c>
      <c r="AK6" s="6">
        <v>1.3</v>
      </c>
      <c r="AL6" s="8">
        <v>49.656042</v>
      </c>
      <c r="AM6" s="8">
        <v>11.097729</v>
      </c>
      <c r="AN6" s="9">
        <v>334</v>
      </c>
      <c r="AO6" s="10">
        <v>288</v>
      </c>
      <c r="AP6" s="10">
        <v>12</v>
      </c>
      <c r="AQ6" s="10">
        <v>168</v>
      </c>
      <c r="AR6" s="10">
        <v>23</v>
      </c>
      <c r="AS6" s="10">
        <v>72</v>
      </c>
      <c r="AT6" s="11">
        <f>IF(AS6="","",COS(RADIANS(AS6)) * 100)</f>
        <v>0</v>
      </c>
    </row>
    <row r="7" spans="1:46">
      <c r="A7" s="4">
        <v>45966.46982638889</v>
      </c>
      <c r="B7" s="5">
        <v>45966.46982638889</v>
      </c>
      <c r="C7" t="s">
        <v>52</v>
      </c>
      <c r="D7" s="2">
        <v>3</v>
      </c>
      <c r="E7" t="s">
        <v>53</v>
      </c>
      <c r="F7" s="2">
        <v>381</v>
      </c>
      <c r="G7" s="2">
        <v>1444</v>
      </c>
      <c r="H7" s="2">
        <f>IF(F7="","",F7-OffsetFo)</f>
        <v>0</v>
      </c>
      <c r="I7" s="2">
        <f>IF(G7="","",G7-OffsetFm)</f>
        <v>0</v>
      </c>
      <c r="J7" s="2">
        <v>192</v>
      </c>
      <c r="K7" s="2">
        <v>466</v>
      </c>
      <c r="L7" s="2">
        <v>833</v>
      </c>
      <c r="M7" s="2">
        <v>776</v>
      </c>
      <c r="N7" s="2">
        <v>948</v>
      </c>
      <c r="O7" s="2">
        <f>IF(J7="","",J7-Offset310)</f>
        <v>0</v>
      </c>
      <c r="P7" s="2">
        <f>IF(K7="","",K7-Offset365)</f>
        <v>0</v>
      </c>
      <c r="Q7" s="2">
        <f>IF(L7="","",L7-Offset450)</f>
        <v>0</v>
      </c>
      <c r="R7" s="2">
        <f>IF(M7="","",M7-Offset530)</f>
        <v>0</v>
      </c>
      <c r="S7" s="2">
        <f>IF(N7="","",N7-Offset615)</f>
        <v>0</v>
      </c>
      <c r="T7" s="3">
        <f>IF(OR(H7="",I7="",I7&lt;50,H7&lt;10,I7&lt;H7),"",1-H7/I7)</f>
        <v>0</v>
      </c>
      <c r="V7" s="3">
        <f>IF(O7="","",(O7/S7)/(Reference310*StandardF310/StandardF615))</f>
        <v>0</v>
      </c>
      <c r="W7" s="3">
        <f>IF(P7="","",(P7/S7)/(Reference365*StandardF365/StandardF615))</f>
        <v>0</v>
      </c>
      <c r="X7" s="3">
        <f>IF(Q7="","",(Q7/S7)/(Reference450*StandardF450/StandardF615))</f>
        <v>0</v>
      </c>
      <c r="Y7" s="3">
        <f>IF(R7="","",(R7/S7)/(Reference530*StandardF530/StandardF615))</f>
        <v>0</v>
      </c>
      <c r="Z7" s="3">
        <f>IF(OR(W7="",W7&lt;=0),"",LOG10(1/W7))</f>
        <v>0</v>
      </c>
      <c r="AA7" s="3">
        <f>IF(OR(Y7="",Y7&lt;=0),"",LOG10(1/Y7))</f>
        <v>0</v>
      </c>
      <c r="AB7" s="2">
        <v>381</v>
      </c>
      <c r="AC7" s="2">
        <v>673</v>
      </c>
      <c r="AD7" s="3">
        <f>IF(OR(AB7="",AC7=""),"",((AB7-Offset700)/(AC7-Offset770))*((Reference770-Offset770)/(Reference700-Offset700)))</f>
        <v>0</v>
      </c>
      <c r="AE7" s="3">
        <f>IF(OR(AD7="",AD7&lt;=0),"",-LOG10(AD7))</f>
        <v>0</v>
      </c>
      <c r="AG7" s="6">
        <f>IF(AE7="","",CoeffNmolQ*AE7^2+CoeffNmolL*AE7+CoeffNmolC)</f>
        <v>0</v>
      </c>
      <c r="AH7" s="6">
        <f>IF(AE7="","",CoeffUgQ*AE7^2+CoeffUgL*AE7+CoeffUgC)</f>
        <v>0</v>
      </c>
      <c r="AI7" s="7">
        <f>IF(OR(Z7="",AH7=""),"",AH7/Z7)</f>
        <v>0</v>
      </c>
      <c r="AJ7" s="2">
        <v>17</v>
      </c>
      <c r="AK7" s="6">
        <v>1.3</v>
      </c>
      <c r="AL7" s="8">
        <v>49.656068</v>
      </c>
      <c r="AM7" s="8">
        <v>11.097754</v>
      </c>
      <c r="AN7" s="9">
        <v>332</v>
      </c>
      <c r="AO7" s="10">
        <v>272</v>
      </c>
      <c r="AP7" s="10">
        <v>10</v>
      </c>
      <c r="AQ7" s="10">
        <v>168</v>
      </c>
      <c r="AR7" s="10">
        <v>23</v>
      </c>
      <c r="AS7" s="10">
        <v>69</v>
      </c>
      <c r="AT7" s="11">
        <f>IF(AS7="","",COS(RADIANS(AS7)) * 100)</f>
        <v>0</v>
      </c>
    </row>
    <row r="8" spans="1:46">
      <c r="A8" s="4">
        <v>45966.46998842592</v>
      </c>
      <c r="B8" s="5">
        <v>45966.46998842592</v>
      </c>
      <c r="C8" t="s">
        <v>52</v>
      </c>
      <c r="D8" s="2">
        <v>4</v>
      </c>
      <c r="E8" t="s">
        <v>53</v>
      </c>
      <c r="F8" s="2">
        <v>408</v>
      </c>
      <c r="G8" s="2">
        <v>1578</v>
      </c>
      <c r="H8" s="2">
        <f>IF(F8="","",F8-OffsetFo)</f>
        <v>0</v>
      </c>
      <c r="I8" s="2">
        <f>IF(G8="","",G8-OffsetFm)</f>
        <v>0</v>
      </c>
      <c r="J8" s="2">
        <v>198</v>
      </c>
      <c r="K8" s="2">
        <v>470</v>
      </c>
      <c r="L8" s="2">
        <v>886</v>
      </c>
      <c r="M8" s="2">
        <v>830</v>
      </c>
      <c r="N8" s="2">
        <v>1008</v>
      </c>
      <c r="O8" s="2">
        <f>IF(J8="","",J8-Offset310)</f>
        <v>0</v>
      </c>
      <c r="P8" s="2">
        <f>IF(K8="","",K8-Offset365)</f>
        <v>0</v>
      </c>
      <c r="Q8" s="2">
        <f>IF(L8="","",L8-Offset450)</f>
        <v>0</v>
      </c>
      <c r="R8" s="2">
        <f>IF(M8="","",M8-Offset530)</f>
        <v>0</v>
      </c>
      <c r="S8" s="2">
        <f>IF(N8="","",N8-Offset615)</f>
        <v>0</v>
      </c>
      <c r="T8" s="3">
        <f>IF(OR(H8="",I8="",I8&lt;50,H8&lt;10,I8&lt;H8),"",1-H8/I8)</f>
        <v>0</v>
      </c>
      <c r="V8" s="3">
        <f>IF(O8="","",(O8/S8)/(Reference310*StandardF310/StandardF615))</f>
        <v>0</v>
      </c>
      <c r="W8" s="3">
        <f>IF(P8="","",(P8/S8)/(Reference365*StandardF365/StandardF615))</f>
        <v>0</v>
      </c>
      <c r="X8" s="3">
        <f>IF(Q8="","",(Q8/S8)/(Reference450*StandardF450/StandardF615))</f>
        <v>0</v>
      </c>
      <c r="Y8" s="3">
        <f>IF(R8="","",(R8/S8)/(Reference530*StandardF530/StandardF615))</f>
        <v>0</v>
      </c>
      <c r="Z8" s="3">
        <f>IF(OR(W8="",W8&lt;=0),"",LOG10(1/W8))</f>
        <v>0</v>
      </c>
      <c r="AA8" s="3">
        <f>IF(OR(Y8="",Y8&lt;=0),"",LOG10(1/Y8))</f>
        <v>0</v>
      </c>
      <c r="AB8" s="2">
        <v>385</v>
      </c>
      <c r="AC8" s="2">
        <v>683</v>
      </c>
      <c r="AD8" s="3">
        <f>IF(OR(AB8="",AC8=""),"",((AB8-Offset700)/(AC8-Offset770))*((Reference770-Offset770)/(Reference700-Offset700)))</f>
        <v>0</v>
      </c>
      <c r="AE8" s="3">
        <f>IF(OR(AD8="",AD8&lt;=0),"",-LOG10(AD8))</f>
        <v>0</v>
      </c>
      <c r="AG8" s="6">
        <f>IF(AE8="","",CoeffNmolQ*AE8^2+CoeffNmolL*AE8+CoeffNmolC)</f>
        <v>0</v>
      </c>
      <c r="AH8" s="6">
        <f>IF(AE8="","",CoeffUgQ*AE8^2+CoeffUgL*AE8+CoeffUgC)</f>
        <v>0</v>
      </c>
      <c r="AI8" s="7">
        <f>IF(OR(Z8="",AH8=""),"",AH8/Z8)</f>
        <v>0</v>
      </c>
      <c r="AJ8" s="2">
        <v>18</v>
      </c>
      <c r="AK8" s="6">
        <v>1.27</v>
      </c>
      <c r="AL8" s="8">
        <v>49.65607</v>
      </c>
      <c r="AM8" s="8">
        <v>11.09777</v>
      </c>
      <c r="AN8" s="9">
        <v>327</v>
      </c>
      <c r="AO8" s="10">
        <v>262</v>
      </c>
      <c r="AP8" s="10">
        <v>6</v>
      </c>
      <c r="AQ8" s="10">
        <v>168</v>
      </c>
      <c r="AR8" s="10">
        <v>23</v>
      </c>
      <c r="AS8" s="10">
        <v>66</v>
      </c>
      <c r="AT8" s="11">
        <f>IF(AS8="","",COS(RADIANS(AS8)) * 100)</f>
        <v>0</v>
      </c>
    </row>
    <row r="9" spans="1:46">
      <c r="A9" s="4">
        <v>45966.47020833333</v>
      </c>
      <c r="B9" s="5">
        <v>45966.47020833333</v>
      </c>
      <c r="C9" t="s">
        <v>52</v>
      </c>
      <c r="D9" s="2">
        <v>5</v>
      </c>
      <c r="E9" t="s">
        <v>53</v>
      </c>
      <c r="F9" s="2">
        <v>375</v>
      </c>
      <c r="G9" s="2">
        <v>1457</v>
      </c>
      <c r="H9" s="2">
        <f>IF(F9="","",F9-OffsetFo)</f>
        <v>0</v>
      </c>
      <c r="I9" s="2">
        <f>IF(G9="","",G9-OffsetFm)</f>
        <v>0</v>
      </c>
      <c r="J9" s="2">
        <v>186</v>
      </c>
      <c r="K9" s="2">
        <v>390</v>
      </c>
      <c r="L9" s="2">
        <v>805</v>
      </c>
      <c r="M9" s="2">
        <v>768</v>
      </c>
      <c r="N9" s="2">
        <v>927</v>
      </c>
      <c r="O9" s="2">
        <f>IF(J9="","",J9-Offset310)</f>
        <v>0</v>
      </c>
      <c r="P9" s="2">
        <f>IF(K9="","",K9-Offset365)</f>
        <v>0</v>
      </c>
      <c r="Q9" s="2">
        <f>IF(L9="","",L9-Offset450)</f>
        <v>0</v>
      </c>
      <c r="R9" s="2">
        <f>IF(M9="","",M9-Offset530)</f>
        <v>0</v>
      </c>
      <c r="S9" s="2">
        <f>IF(N9="","",N9-Offset615)</f>
        <v>0</v>
      </c>
      <c r="T9" s="3">
        <f>IF(OR(H9="",I9="",I9&lt;50,H9&lt;10,I9&lt;H9),"",1-H9/I9)</f>
        <v>0</v>
      </c>
      <c r="V9" s="3">
        <f>IF(O9="","",(O9/S9)/(Reference310*StandardF310/StandardF615))</f>
        <v>0</v>
      </c>
      <c r="W9" s="3">
        <f>IF(P9="","",(P9/S9)/(Reference365*StandardF365/StandardF615))</f>
        <v>0</v>
      </c>
      <c r="X9" s="3">
        <f>IF(Q9="","",(Q9/S9)/(Reference450*StandardF450/StandardF615))</f>
        <v>0</v>
      </c>
      <c r="Y9" s="3">
        <f>IF(R9="","",(R9/S9)/(Reference530*StandardF530/StandardF615))</f>
        <v>0</v>
      </c>
      <c r="Z9" s="3">
        <f>IF(OR(W9="",W9&lt;=0),"",LOG10(1/W9))</f>
        <v>0</v>
      </c>
      <c r="AA9" s="3">
        <f>IF(OR(Y9="",Y9&lt;=0),"",LOG10(1/Y9))</f>
        <v>0</v>
      </c>
      <c r="AB9" s="2">
        <v>382</v>
      </c>
      <c r="AC9" s="2">
        <v>702</v>
      </c>
      <c r="AD9" s="3">
        <f>IF(OR(AB9="",AC9=""),"",((AB9-Offset700)/(AC9-Offset770))*((Reference770-Offset770)/(Reference700-Offset700)))</f>
        <v>0</v>
      </c>
      <c r="AE9" s="3">
        <f>IF(OR(AD9="",AD9&lt;=0),"",-LOG10(AD9))</f>
        <v>0</v>
      </c>
      <c r="AG9" s="6">
        <f>IF(AE9="","",CoeffNmolQ*AE9^2+CoeffNmolL*AE9+CoeffNmolC)</f>
        <v>0</v>
      </c>
      <c r="AH9" s="6">
        <f>IF(AE9="","",CoeffUgQ*AE9^2+CoeffUgL*AE9+CoeffUgC)</f>
        <v>0</v>
      </c>
      <c r="AI9" s="7">
        <f>IF(OR(Z9="",AH9=""),"",AH9/Z9)</f>
        <v>0</v>
      </c>
      <c r="AJ9" s="2">
        <v>20</v>
      </c>
      <c r="AK9" s="6">
        <v>1.26</v>
      </c>
      <c r="AL9" s="8">
        <v>49.656039</v>
      </c>
      <c r="AM9" s="8">
        <v>11.097772</v>
      </c>
      <c r="AN9" s="9">
        <v>325</v>
      </c>
      <c r="AO9" s="10">
        <v>238</v>
      </c>
      <c r="AP9" s="10">
        <v>19</v>
      </c>
      <c r="AQ9" s="10">
        <v>168</v>
      </c>
      <c r="AR9" s="10">
        <v>23</v>
      </c>
      <c r="AS9" s="10">
        <v>60</v>
      </c>
      <c r="AT9" s="11">
        <f>IF(AS9="","",COS(RADIANS(AS9)) * 100)</f>
        <v>0</v>
      </c>
    </row>
    <row r="10" spans="1:46">
      <c r="A10" s="4">
        <v>45966.47040509259</v>
      </c>
      <c r="B10" s="5">
        <v>45966.47040509259</v>
      </c>
      <c r="C10" t="s">
        <v>52</v>
      </c>
      <c r="D10" s="2">
        <v>6</v>
      </c>
      <c r="E10" t="s">
        <v>53</v>
      </c>
      <c r="F10" s="2">
        <v>345</v>
      </c>
      <c r="G10" s="2">
        <v>1312</v>
      </c>
      <c r="H10" s="2">
        <f>IF(F10="","",F10-OffsetFo)</f>
        <v>0</v>
      </c>
      <c r="I10" s="2">
        <f>IF(G10="","",G10-OffsetFm)</f>
        <v>0</v>
      </c>
      <c r="J10" s="2">
        <v>181</v>
      </c>
      <c r="K10" s="2">
        <v>476</v>
      </c>
      <c r="L10" s="2">
        <v>778</v>
      </c>
      <c r="M10" s="2">
        <v>703</v>
      </c>
      <c r="N10" s="2">
        <v>854</v>
      </c>
      <c r="O10" s="2">
        <f>IF(J10="","",J10-Offset310)</f>
        <v>0</v>
      </c>
      <c r="P10" s="2">
        <f>IF(K10="","",K10-Offset365)</f>
        <v>0</v>
      </c>
      <c r="Q10" s="2">
        <f>IF(L10="","",L10-Offset450)</f>
        <v>0</v>
      </c>
      <c r="R10" s="2">
        <f>IF(M10="","",M10-Offset530)</f>
        <v>0</v>
      </c>
      <c r="S10" s="2">
        <f>IF(N10="","",N10-Offset615)</f>
        <v>0</v>
      </c>
      <c r="T10" s="3">
        <f>IF(OR(H10="",I10="",I10&lt;50,H10&lt;10,I10&lt;H10),"",1-H10/I10)</f>
        <v>0</v>
      </c>
      <c r="V10" s="3">
        <f>IF(O10="","",(O10/S10)/(Reference310*StandardF310/StandardF615))</f>
        <v>0</v>
      </c>
      <c r="W10" s="3">
        <f>IF(P10="","",(P10/S10)/(Reference365*StandardF365/StandardF615))</f>
        <v>0</v>
      </c>
      <c r="X10" s="3">
        <f>IF(Q10="","",(Q10/S10)/(Reference450*StandardF450/StandardF615))</f>
        <v>0</v>
      </c>
      <c r="Y10" s="3">
        <f>IF(R10="","",(R10/S10)/(Reference530*StandardF530/StandardF615))</f>
        <v>0</v>
      </c>
      <c r="Z10" s="3">
        <f>IF(OR(W10="",W10&lt;=0),"",LOG10(1/W10))</f>
        <v>0</v>
      </c>
      <c r="AA10" s="3">
        <f>IF(OR(Y10="",Y10&lt;=0),"",LOG10(1/Y10))</f>
        <v>0</v>
      </c>
      <c r="AB10" s="2">
        <v>334</v>
      </c>
      <c r="AC10" s="2">
        <v>594</v>
      </c>
      <c r="AD10" s="3">
        <f>IF(OR(AB10="",AC10=""),"",((AB10-Offset700)/(AC10-Offset770))*((Reference770-Offset770)/(Reference700-Offset700)))</f>
        <v>0</v>
      </c>
      <c r="AE10" s="3">
        <f>IF(OR(AD10="",AD10&lt;=0),"",-LOG10(AD10))</f>
        <v>0</v>
      </c>
      <c r="AG10" s="6">
        <f>IF(AE10="","",CoeffNmolQ*AE10^2+CoeffNmolL*AE10+CoeffNmolC)</f>
        <v>0</v>
      </c>
      <c r="AH10" s="6">
        <f>IF(AE10="","",CoeffUgQ*AE10^2+CoeffUgL*AE10+CoeffUgC)</f>
        <v>0</v>
      </c>
      <c r="AI10" s="7">
        <f>IF(OR(Z10="",AH10=""),"",AH10/Z10)</f>
        <v>0</v>
      </c>
      <c r="AJ10" s="2">
        <v>21</v>
      </c>
      <c r="AK10" s="6">
        <v>0.99</v>
      </c>
      <c r="AL10" s="8">
        <v>49.656017</v>
      </c>
      <c r="AM10" s="8">
        <v>11.097749</v>
      </c>
      <c r="AN10" s="9">
        <v>331</v>
      </c>
      <c r="AO10" s="10">
        <v>189</v>
      </c>
      <c r="AP10" s="10">
        <v>6</v>
      </c>
      <c r="AQ10" s="10">
        <v>168</v>
      </c>
      <c r="AR10" s="10">
        <v>23</v>
      </c>
      <c r="AS10" s="10">
        <v>59</v>
      </c>
      <c r="AT10" s="11">
        <f>IF(AS10="","",COS(RADIANS(AS10)) * 100)</f>
        <v>0</v>
      </c>
    </row>
    <row r="11" spans="1:46">
      <c r="A11" s="4">
        <v>45966.47052083333</v>
      </c>
      <c r="B11" s="5">
        <v>45966.47052083333</v>
      </c>
      <c r="C11" t="s">
        <v>52</v>
      </c>
      <c r="D11" s="2">
        <v>7</v>
      </c>
      <c r="E11" t="s">
        <v>53</v>
      </c>
      <c r="F11" s="2">
        <v>345</v>
      </c>
      <c r="G11" s="2">
        <v>1326</v>
      </c>
      <c r="H11" s="2">
        <f>IF(F11="","",F11-OffsetFo)</f>
        <v>0</v>
      </c>
      <c r="I11" s="2">
        <f>IF(G11="","",G11-OffsetFm)</f>
        <v>0</v>
      </c>
      <c r="J11" s="2">
        <v>184</v>
      </c>
      <c r="K11" s="2">
        <v>466</v>
      </c>
      <c r="L11" s="2">
        <v>762</v>
      </c>
      <c r="M11" s="2">
        <v>700</v>
      </c>
      <c r="N11" s="2">
        <v>854</v>
      </c>
      <c r="O11" s="2">
        <f>IF(J11="","",J11-Offset310)</f>
        <v>0</v>
      </c>
      <c r="P11" s="2">
        <f>IF(K11="","",K11-Offset365)</f>
        <v>0</v>
      </c>
      <c r="Q11" s="2">
        <f>IF(L11="","",L11-Offset450)</f>
        <v>0</v>
      </c>
      <c r="R11" s="2">
        <f>IF(M11="","",M11-Offset530)</f>
        <v>0</v>
      </c>
      <c r="S11" s="2">
        <f>IF(N11="","",N11-Offset615)</f>
        <v>0</v>
      </c>
      <c r="T11" s="3">
        <f>IF(OR(H11="",I11="",I11&lt;50,H11&lt;10,I11&lt;H11),"",1-H11/I11)</f>
        <v>0</v>
      </c>
      <c r="V11" s="3">
        <f>IF(O11="","",(O11/S11)/(Reference310*StandardF310/StandardF615))</f>
        <v>0</v>
      </c>
      <c r="W11" s="3">
        <f>IF(P11="","",(P11/S11)/(Reference365*StandardF365/StandardF615))</f>
        <v>0</v>
      </c>
      <c r="X11" s="3">
        <f>IF(Q11="","",(Q11/S11)/(Reference450*StandardF450/StandardF615))</f>
        <v>0</v>
      </c>
      <c r="Y11" s="3">
        <f>IF(R11="","",(R11/S11)/(Reference530*StandardF530/StandardF615))</f>
        <v>0</v>
      </c>
      <c r="Z11" s="3">
        <f>IF(OR(W11="",W11&lt;=0),"",LOG10(1/W11))</f>
        <v>0</v>
      </c>
      <c r="AA11" s="3">
        <f>IF(OR(Y11="",Y11&lt;=0),"",LOG10(1/Y11))</f>
        <v>0</v>
      </c>
      <c r="AB11" s="2">
        <v>307</v>
      </c>
      <c r="AC11" s="2">
        <v>577</v>
      </c>
      <c r="AD11" s="3">
        <f>IF(OR(AB11="",AC11=""),"",((AB11-Offset700)/(AC11-Offset770))*((Reference770-Offset770)/(Reference700-Offset700)))</f>
        <v>0</v>
      </c>
      <c r="AE11" s="3">
        <f>IF(OR(AD11="",AD11&lt;=0),"",-LOG10(AD11))</f>
        <v>0</v>
      </c>
      <c r="AG11" s="6">
        <f>IF(AE11="","",CoeffNmolQ*AE11^2+CoeffNmolL*AE11+CoeffNmolC)</f>
        <v>0</v>
      </c>
      <c r="AH11" s="6">
        <f>IF(AE11="","",CoeffUgQ*AE11^2+CoeffUgL*AE11+CoeffUgC)</f>
        <v>0</v>
      </c>
      <c r="AI11" s="7">
        <f>IF(OR(Z11="",AH11=""),"",AH11/Z11)</f>
        <v>0</v>
      </c>
      <c r="AJ11" s="2">
        <v>22</v>
      </c>
      <c r="AK11" s="6">
        <v>0.98</v>
      </c>
      <c r="AL11" s="8">
        <v>49.656019</v>
      </c>
      <c r="AM11" s="8">
        <v>11.097715</v>
      </c>
      <c r="AN11" s="9">
        <v>336</v>
      </c>
      <c r="AO11" s="10">
        <v>206</v>
      </c>
      <c r="AP11" s="10">
        <v>10</v>
      </c>
      <c r="AQ11" s="10">
        <v>169</v>
      </c>
      <c r="AR11" s="10">
        <v>23</v>
      </c>
      <c r="AS11" s="10">
        <v>57</v>
      </c>
      <c r="AT11" s="11">
        <f>IF(AS11="","",COS(RADIANS(AS11)) * 100)</f>
        <v>0</v>
      </c>
    </row>
    <row r="12" spans="1:46">
      <c r="A12" s="4">
        <v>45966.47064814815</v>
      </c>
      <c r="B12" s="5">
        <v>45966.47064814815</v>
      </c>
      <c r="C12" t="s">
        <v>52</v>
      </c>
      <c r="D12" s="2">
        <v>8</v>
      </c>
      <c r="E12" t="s">
        <v>53</v>
      </c>
      <c r="F12" s="2">
        <v>382</v>
      </c>
      <c r="G12" s="2">
        <v>1543</v>
      </c>
      <c r="H12" s="2">
        <f>IF(F12="","",F12-OffsetFo)</f>
        <v>0</v>
      </c>
      <c r="I12" s="2">
        <f>IF(G12="","",G12-OffsetFm)</f>
        <v>0</v>
      </c>
      <c r="J12" s="2">
        <v>188</v>
      </c>
      <c r="K12" s="2">
        <v>305</v>
      </c>
      <c r="L12" s="2">
        <v>800</v>
      </c>
      <c r="M12" s="2">
        <v>776</v>
      </c>
      <c r="N12" s="2">
        <v>920</v>
      </c>
      <c r="O12" s="2">
        <f>IF(J12="","",J12-Offset310)</f>
        <v>0</v>
      </c>
      <c r="P12" s="2">
        <f>IF(K12="","",K12-Offset365)</f>
        <v>0</v>
      </c>
      <c r="Q12" s="2">
        <f>IF(L12="","",L12-Offset450)</f>
        <v>0</v>
      </c>
      <c r="R12" s="2">
        <f>IF(M12="","",M12-Offset530)</f>
        <v>0</v>
      </c>
      <c r="S12" s="2">
        <f>IF(N12="","",N12-Offset615)</f>
        <v>0</v>
      </c>
      <c r="T12" s="3">
        <f>IF(OR(H12="",I12="",I12&lt;50,H12&lt;10,I12&lt;H12),"",1-H12/I12)</f>
        <v>0</v>
      </c>
      <c r="V12" s="3">
        <f>IF(O12="","",(O12/S12)/(Reference310*StandardF310/StandardF615))</f>
        <v>0</v>
      </c>
      <c r="W12" s="3">
        <f>IF(P12="","",(P12/S12)/(Reference365*StandardF365/StandardF615))</f>
        <v>0</v>
      </c>
      <c r="X12" s="3">
        <f>IF(Q12="","",(Q12/S12)/(Reference450*StandardF450/StandardF615))</f>
        <v>0</v>
      </c>
      <c r="Y12" s="3">
        <f>IF(R12="","",(R12/S12)/(Reference530*StandardF530/StandardF615))</f>
        <v>0</v>
      </c>
      <c r="Z12" s="3">
        <f>IF(OR(W12="",W12&lt;=0),"",LOG10(1/W12))</f>
        <v>0</v>
      </c>
      <c r="AA12" s="3">
        <f>IF(OR(Y12="",Y12&lt;=0),"",LOG10(1/Y12))</f>
        <v>0</v>
      </c>
      <c r="AB12" s="2">
        <v>352</v>
      </c>
      <c r="AC12" s="2">
        <v>678</v>
      </c>
      <c r="AD12" s="3">
        <f>IF(OR(AB12="",AC12=""),"",((AB12-Offset700)/(AC12-Offset770))*((Reference770-Offset770)/(Reference700-Offset700)))</f>
        <v>0</v>
      </c>
      <c r="AE12" s="3">
        <f>IF(OR(AD12="",AD12&lt;=0),"",-LOG10(AD12))</f>
        <v>0</v>
      </c>
      <c r="AG12" s="6">
        <f>IF(AE12="","",CoeffNmolQ*AE12^2+CoeffNmolL*AE12+CoeffNmolC)</f>
        <v>0</v>
      </c>
      <c r="AH12" s="6">
        <f>IF(AE12="","",CoeffUgQ*AE12^2+CoeffUgL*AE12+CoeffUgC)</f>
        <v>0</v>
      </c>
      <c r="AI12" s="7">
        <f>IF(OR(Z12="",AH12=""),"",AH12/Z12)</f>
        <v>0</v>
      </c>
      <c r="AJ12" s="2">
        <v>22</v>
      </c>
      <c r="AK12" s="6">
        <v>0.98</v>
      </c>
      <c r="AL12" s="8">
        <v>49.656012</v>
      </c>
      <c r="AM12" s="8">
        <v>11.097691</v>
      </c>
      <c r="AN12" s="9">
        <v>340</v>
      </c>
      <c r="AO12" s="10">
        <v>260</v>
      </c>
      <c r="AP12" s="10">
        <v>26</v>
      </c>
      <c r="AQ12" s="10">
        <v>169</v>
      </c>
      <c r="AR12" s="10">
        <v>23</v>
      </c>
      <c r="AS12" s="10">
        <v>69</v>
      </c>
      <c r="AT12" s="11">
        <f>IF(AS12="","",COS(RADIANS(AS12)) * 100)</f>
        <v>0</v>
      </c>
    </row>
    <row r="13" spans="1:46">
      <c r="A13" s="4">
        <v>45966.47076388889</v>
      </c>
      <c r="B13" s="5">
        <v>45966.47076388889</v>
      </c>
      <c r="C13" t="s">
        <v>52</v>
      </c>
      <c r="D13" s="2">
        <v>9</v>
      </c>
      <c r="E13" t="s">
        <v>53</v>
      </c>
      <c r="F13" s="2">
        <v>361</v>
      </c>
      <c r="G13" s="2">
        <v>1389</v>
      </c>
      <c r="H13" s="2">
        <f>IF(F13="","",F13-OffsetFo)</f>
        <v>0</v>
      </c>
      <c r="I13" s="2">
        <f>IF(G13="","",G13-OffsetFm)</f>
        <v>0</v>
      </c>
      <c r="J13" s="2">
        <v>181</v>
      </c>
      <c r="K13" s="2">
        <v>309</v>
      </c>
      <c r="L13" s="2">
        <v>750</v>
      </c>
      <c r="M13" s="2">
        <v>737</v>
      </c>
      <c r="N13" s="2">
        <v>869</v>
      </c>
      <c r="O13" s="2">
        <f>IF(J13="","",J13-Offset310)</f>
        <v>0</v>
      </c>
      <c r="P13" s="2">
        <f>IF(K13="","",K13-Offset365)</f>
        <v>0</v>
      </c>
      <c r="Q13" s="2">
        <f>IF(L13="","",L13-Offset450)</f>
        <v>0</v>
      </c>
      <c r="R13" s="2">
        <f>IF(M13="","",M13-Offset530)</f>
        <v>0</v>
      </c>
      <c r="S13" s="2">
        <f>IF(N13="","",N13-Offset615)</f>
        <v>0</v>
      </c>
      <c r="T13" s="3">
        <f>IF(OR(H13="",I13="",I13&lt;50,H13&lt;10,I13&lt;H13),"",1-H13/I13)</f>
        <v>0</v>
      </c>
      <c r="V13" s="3">
        <f>IF(O13="","",(O13/S13)/(Reference310*StandardF310/StandardF615))</f>
        <v>0</v>
      </c>
      <c r="W13" s="3">
        <f>IF(P13="","",(P13/S13)/(Reference365*StandardF365/StandardF615))</f>
        <v>0</v>
      </c>
      <c r="X13" s="3">
        <f>IF(Q13="","",(Q13/S13)/(Reference450*StandardF450/StandardF615))</f>
        <v>0</v>
      </c>
      <c r="Y13" s="3">
        <f>IF(R13="","",(R13/S13)/(Reference530*StandardF530/StandardF615))</f>
        <v>0</v>
      </c>
      <c r="Z13" s="3">
        <f>IF(OR(W13="",W13&lt;=0),"",LOG10(1/W13))</f>
        <v>0</v>
      </c>
      <c r="AA13" s="3">
        <f>IF(OR(Y13="",Y13&lt;=0),"",LOG10(1/Y13))</f>
        <v>0</v>
      </c>
      <c r="AB13" s="2">
        <v>286</v>
      </c>
      <c r="AC13" s="2">
        <v>561</v>
      </c>
      <c r="AD13" s="3">
        <f>IF(OR(AB13="",AC13=""),"",((AB13-Offset700)/(AC13-Offset770))*((Reference770-Offset770)/(Reference700-Offset700)))</f>
        <v>0</v>
      </c>
      <c r="AE13" s="3">
        <f>IF(OR(AD13="",AD13&lt;=0),"",-LOG10(AD13))</f>
        <v>0</v>
      </c>
      <c r="AG13" s="6">
        <f>IF(AE13="","",CoeffNmolQ*AE13^2+CoeffNmolL*AE13+CoeffNmolC)</f>
        <v>0</v>
      </c>
      <c r="AH13" s="6">
        <f>IF(AE13="","",CoeffUgQ*AE13^2+CoeffUgL*AE13+CoeffUgC)</f>
        <v>0</v>
      </c>
      <c r="AI13" s="7">
        <f>IF(OR(Z13="",AH13=""),"",AH13/Z13)</f>
        <v>0</v>
      </c>
      <c r="AJ13" s="2">
        <v>24</v>
      </c>
      <c r="AK13" s="6">
        <v>1.01</v>
      </c>
      <c r="AL13" s="8">
        <v>49.656019</v>
      </c>
      <c r="AM13" s="8">
        <v>11.09771</v>
      </c>
      <c r="AN13" s="9">
        <v>339</v>
      </c>
      <c r="AO13" s="10">
        <v>210</v>
      </c>
      <c r="AP13" s="10">
        <v>19</v>
      </c>
      <c r="AQ13" s="10">
        <v>169</v>
      </c>
      <c r="AR13" s="10">
        <v>23</v>
      </c>
      <c r="AS13" s="10">
        <v>52</v>
      </c>
      <c r="AT13" s="11">
        <f>IF(AS13="","",COS(RADIANS(AS13)) * 100)</f>
        <v>0</v>
      </c>
    </row>
    <row r="14" spans="1:46">
      <c r="A14" s="4">
        <v>45966.47091435185</v>
      </c>
      <c r="B14" s="5">
        <v>45966.47091435185</v>
      </c>
      <c r="C14" t="s">
        <v>52</v>
      </c>
      <c r="D14" s="2">
        <v>10</v>
      </c>
      <c r="E14" t="s">
        <v>53</v>
      </c>
      <c r="F14" s="2">
        <v>377</v>
      </c>
      <c r="G14" s="2">
        <v>1497</v>
      </c>
      <c r="H14" s="2">
        <f>IF(F14="","",F14-OffsetFo)</f>
        <v>0</v>
      </c>
      <c r="I14" s="2">
        <f>IF(G14="","",G14-OffsetFm)</f>
        <v>0</v>
      </c>
      <c r="J14" s="2">
        <v>191</v>
      </c>
      <c r="K14" s="2">
        <v>398</v>
      </c>
      <c r="L14" s="2">
        <v>814</v>
      </c>
      <c r="M14" s="2">
        <v>767</v>
      </c>
      <c r="N14" s="2">
        <v>926</v>
      </c>
      <c r="O14" s="2">
        <f>IF(J14="","",J14-Offset310)</f>
        <v>0</v>
      </c>
      <c r="P14" s="2">
        <f>IF(K14="","",K14-Offset365)</f>
        <v>0</v>
      </c>
      <c r="Q14" s="2">
        <f>IF(L14="","",L14-Offset450)</f>
        <v>0</v>
      </c>
      <c r="R14" s="2">
        <f>IF(M14="","",M14-Offset530)</f>
        <v>0</v>
      </c>
      <c r="S14" s="2">
        <f>IF(N14="","",N14-Offset615)</f>
        <v>0</v>
      </c>
      <c r="T14" s="3">
        <f>IF(OR(H14="",I14="",I14&lt;50,H14&lt;10,I14&lt;H14),"",1-H14/I14)</f>
        <v>0</v>
      </c>
      <c r="V14" s="3">
        <f>IF(O14="","",(O14/S14)/(Reference310*StandardF310/StandardF615))</f>
        <v>0</v>
      </c>
      <c r="W14" s="3">
        <f>IF(P14="","",(P14/S14)/(Reference365*StandardF365/StandardF615))</f>
        <v>0</v>
      </c>
      <c r="X14" s="3">
        <f>IF(Q14="","",(Q14/S14)/(Reference450*StandardF450/StandardF615))</f>
        <v>0</v>
      </c>
      <c r="Y14" s="3">
        <f>IF(R14="","",(R14/S14)/(Reference530*StandardF530/StandardF615))</f>
        <v>0</v>
      </c>
      <c r="Z14" s="3">
        <f>IF(OR(W14="",W14&lt;=0),"",LOG10(1/W14))</f>
        <v>0</v>
      </c>
      <c r="AA14" s="3">
        <f>IF(OR(Y14="",Y14&lt;=0),"",LOG10(1/Y14))</f>
        <v>0</v>
      </c>
      <c r="AB14" s="2">
        <v>355</v>
      </c>
      <c r="AC14" s="2">
        <v>684</v>
      </c>
      <c r="AD14" s="3">
        <f>IF(OR(AB14="",AC14=""),"",((AB14-Offset700)/(AC14-Offset770))*((Reference770-Offset770)/(Reference700-Offset700)))</f>
        <v>0</v>
      </c>
      <c r="AE14" s="3">
        <f>IF(OR(AD14="",AD14&lt;=0),"",-LOG10(AD14))</f>
        <v>0</v>
      </c>
      <c r="AG14" s="6">
        <f>IF(AE14="","",CoeffNmolQ*AE14^2+CoeffNmolL*AE14+CoeffNmolC)</f>
        <v>0</v>
      </c>
      <c r="AH14" s="6">
        <f>IF(AE14="","",CoeffUgQ*AE14^2+CoeffUgL*AE14+CoeffUgC)</f>
        <v>0</v>
      </c>
      <c r="AI14" s="7">
        <f>IF(OR(Z14="",AH14=""),"",AH14/Z14)</f>
        <v>0</v>
      </c>
      <c r="AJ14" s="2">
        <v>23</v>
      </c>
      <c r="AK14" s="6">
        <v>0.89</v>
      </c>
      <c r="AL14" s="8">
        <v>49.656018</v>
      </c>
      <c r="AM14" s="8">
        <v>11.097736</v>
      </c>
      <c r="AN14" s="9">
        <v>334</v>
      </c>
      <c r="AO14" s="10">
        <v>159</v>
      </c>
      <c r="AP14" s="10">
        <v>21</v>
      </c>
      <c r="AQ14" s="10">
        <v>169</v>
      </c>
      <c r="AR14" s="10">
        <v>23</v>
      </c>
      <c r="AS14" s="10">
        <v>45</v>
      </c>
      <c r="AT14" s="11">
        <f>IF(AS14="","",COS(RADIANS(AS14)) * 100)</f>
        <v>0</v>
      </c>
    </row>
    <row r="15" spans="1:46">
      <c r="A15" s="4">
        <v>45966.47138888889</v>
      </c>
      <c r="B15" s="5">
        <v>45966.47138888889</v>
      </c>
      <c r="C15" t="s">
        <v>52</v>
      </c>
      <c r="D15" s="2">
        <v>11</v>
      </c>
      <c r="E15" t="s">
        <v>54</v>
      </c>
      <c r="F15" s="2">
        <v>277</v>
      </c>
      <c r="G15" s="2">
        <v>1143</v>
      </c>
      <c r="H15" s="2">
        <f>IF(F15="","",F15-OffsetFo)</f>
        <v>0</v>
      </c>
      <c r="I15" s="2">
        <f>IF(G15="","",G15-OffsetFm)</f>
        <v>0</v>
      </c>
      <c r="J15" s="2">
        <v>179</v>
      </c>
      <c r="K15" s="2">
        <v>373</v>
      </c>
      <c r="L15" s="2">
        <v>802</v>
      </c>
      <c r="M15" s="2">
        <v>574</v>
      </c>
      <c r="N15" s="2">
        <v>749</v>
      </c>
      <c r="O15" s="2">
        <f>IF(J15="","",J15-Offset310)</f>
        <v>0</v>
      </c>
      <c r="P15" s="2">
        <f>IF(K15="","",K15-Offset365)</f>
        <v>0</v>
      </c>
      <c r="Q15" s="2">
        <f>IF(L15="","",L15-Offset450)</f>
        <v>0</v>
      </c>
      <c r="R15" s="2">
        <f>IF(M15="","",M15-Offset530)</f>
        <v>0</v>
      </c>
      <c r="S15" s="2">
        <f>IF(N15="","",N15-Offset615)</f>
        <v>0</v>
      </c>
      <c r="T15" s="3">
        <f>IF(OR(H15="",I15="",I15&lt;50,H15&lt;10,I15&lt;H15),"",1-H15/I15)</f>
        <v>0</v>
      </c>
      <c r="V15" s="3">
        <f>IF(O15="","",(O15/S15)/(Reference310*StandardF310/StandardF615))</f>
        <v>0</v>
      </c>
      <c r="W15" s="3">
        <f>IF(P15="","",(P15/S15)/(Reference365*StandardF365/StandardF615))</f>
        <v>0</v>
      </c>
      <c r="X15" s="3">
        <f>IF(Q15="","",(Q15/S15)/(Reference450*StandardF450/StandardF615))</f>
        <v>0</v>
      </c>
      <c r="Y15" s="3">
        <f>IF(R15="","",(R15/S15)/(Reference530*StandardF530/StandardF615))</f>
        <v>0</v>
      </c>
      <c r="Z15" s="3">
        <f>IF(OR(W15="",W15&lt;=0),"",LOG10(1/W15))</f>
        <v>0</v>
      </c>
      <c r="AA15" s="3">
        <f>IF(OR(Y15="",Y15&lt;=0),"",LOG10(1/Y15))</f>
        <v>0</v>
      </c>
      <c r="AB15" s="2">
        <v>399</v>
      </c>
      <c r="AC15" s="2">
        <v>759</v>
      </c>
      <c r="AD15" s="3">
        <f>IF(OR(AB15="",AC15=""),"",((AB15-Offset700)/(AC15-Offset770))*((Reference770-Offset770)/(Reference700-Offset700)))</f>
        <v>0</v>
      </c>
      <c r="AE15" s="3">
        <f>IF(OR(AD15="",AD15&lt;=0),"",-LOG10(AD15))</f>
        <v>0</v>
      </c>
      <c r="AG15" s="6">
        <f>IF(AE15="","",CoeffNmolQ*AE15^2+CoeffNmolL*AE15+CoeffNmolC)</f>
        <v>0</v>
      </c>
      <c r="AH15" s="6">
        <f>IF(AE15="","",CoeffUgQ*AE15^2+CoeffUgL*AE15+CoeffUgC)</f>
        <v>0</v>
      </c>
      <c r="AI15" s="7">
        <f>IF(OR(Z15="",AH15=""),"",AH15/Z15)</f>
        <v>0</v>
      </c>
      <c r="AJ15" s="2">
        <v>25</v>
      </c>
      <c r="AK15" s="6">
        <v>0.78</v>
      </c>
      <c r="AL15" s="8">
        <v>49.656021</v>
      </c>
      <c r="AM15" s="8">
        <v>11.097788</v>
      </c>
      <c r="AN15" s="9">
        <v>327</v>
      </c>
      <c r="AO15" s="10">
        <v>336</v>
      </c>
      <c r="AP15" s="10">
        <v>158</v>
      </c>
      <c r="AQ15" s="10">
        <v>169</v>
      </c>
      <c r="AR15" s="10">
        <v>23</v>
      </c>
      <c r="AS15" s="10">
        <v>87</v>
      </c>
      <c r="AT15" s="11">
        <f>IF(AS15="","",COS(RADIANS(AS15)) * 100)</f>
        <v>0</v>
      </c>
    </row>
    <row r="16" spans="1:46">
      <c r="A16" s="4">
        <v>45966.47152777778</v>
      </c>
      <c r="B16" s="5">
        <v>45966.47152777778</v>
      </c>
      <c r="C16" t="s">
        <v>52</v>
      </c>
      <c r="D16" s="2">
        <v>12</v>
      </c>
      <c r="E16" t="s">
        <v>54</v>
      </c>
      <c r="F16" s="2">
        <v>263</v>
      </c>
      <c r="G16" s="2">
        <v>1054</v>
      </c>
      <c r="H16" s="2">
        <f>IF(F16="","",F16-OffsetFo)</f>
        <v>0</v>
      </c>
      <c r="I16" s="2">
        <f>IF(G16="","",G16-OffsetFm)</f>
        <v>0</v>
      </c>
      <c r="J16" s="2">
        <v>172</v>
      </c>
      <c r="K16" s="2">
        <v>345</v>
      </c>
      <c r="L16" s="2">
        <v>733</v>
      </c>
      <c r="M16" s="2">
        <v>532</v>
      </c>
      <c r="N16" s="2">
        <v>692</v>
      </c>
      <c r="O16" s="2">
        <f>IF(J16="","",J16-Offset310)</f>
        <v>0</v>
      </c>
      <c r="P16" s="2">
        <f>IF(K16="","",K16-Offset365)</f>
        <v>0</v>
      </c>
      <c r="Q16" s="2">
        <f>IF(L16="","",L16-Offset450)</f>
        <v>0</v>
      </c>
      <c r="R16" s="2">
        <f>IF(M16="","",M16-Offset530)</f>
        <v>0</v>
      </c>
      <c r="S16" s="2">
        <f>IF(N16="","",N16-Offset615)</f>
        <v>0</v>
      </c>
      <c r="T16" s="3">
        <f>IF(OR(H16="",I16="",I16&lt;50,H16&lt;10,I16&lt;H16),"",1-H16/I16)</f>
        <v>0</v>
      </c>
      <c r="V16" s="3">
        <f>IF(O16="","",(O16/S16)/(Reference310*StandardF310/StandardF615))</f>
        <v>0</v>
      </c>
      <c r="W16" s="3">
        <f>IF(P16="","",(P16/S16)/(Reference365*StandardF365/StandardF615))</f>
        <v>0</v>
      </c>
      <c r="X16" s="3">
        <f>IF(Q16="","",(Q16/S16)/(Reference450*StandardF450/StandardF615))</f>
        <v>0</v>
      </c>
      <c r="Y16" s="3">
        <f>IF(R16="","",(R16/S16)/(Reference530*StandardF530/StandardF615))</f>
        <v>0</v>
      </c>
      <c r="Z16" s="3">
        <f>IF(OR(W16="",W16&lt;=0),"",LOG10(1/W16))</f>
        <v>0</v>
      </c>
      <c r="AA16" s="3">
        <f>IF(OR(Y16="",Y16&lt;=0),"",LOG10(1/Y16))</f>
        <v>0</v>
      </c>
      <c r="AB16" s="2">
        <v>394</v>
      </c>
      <c r="AC16" s="2">
        <v>760</v>
      </c>
      <c r="AD16" s="3">
        <f>IF(OR(AB16="",AC16=""),"",((AB16-Offset700)/(AC16-Offset770))*((Reference770-Offset770)/(Reference700-Offset700)))</f>
        <v>0</v>
      </c>
      <c r="AE16" s="3">
        <f>IF(OR(AD16="",AD16&lt;=0),"",-LOG10(AD16))</f>
        <v>0</v>
      </c>
      <c r="AG16" s="6">
        <f>IF(AE16="","",CoeffNmolQ*AE16^2+CoeffNmolL*AE16+CoeffNmolC)</f>
        <v>0</v>
      </c>
      <c r="AH16" s="6">
        <f>IF(AE16="","",CoeffUgQ*AE16^2+CoeffUgL*AE16+CoeffUgC)</f>
        <v>0</v>
      </c>
      <c r="AI16" s="7">
        <f>IF(OR(Z16="",AH16=""),"",AH16/Z16)</f>
        <v>0</v>
      </c>
      <c r="AJ16" s="2">
        <v>23</v>
      </c>
      <c r="AK16" s="6">
        <v>0.78</v>
      </c>
      <c r="AL16" s="8">
        <v>49.656026</v>
      </c>
      <c r="AM16" s="8">
        <v>11.097797</v>
      </c>
      <c r="AN16" s="9">
        <v>326</v>
      </c>
      <c r="AO16" s="10">
        <v>326</v>
      </c>
      <c r="AP16" s="10">
        <v>163</v>
      </c>
      <c r="AQ16" s="10">
        <v>169</v>
      </c>
      <c r="AR16" s="10">
        <v>23</v>
      </c>
      <c r="AS16" s="10">
        <v>80</v>
      </c>
      <c r="AT16" s="11">
        <f>IF(AS16="","",COS(RADIANS(AS16)) * 100)</f>
        <v>0</v>
      </c>
    </row>
    <row r="17" spans="1:46">
      <c r="A17" s="4">
        <v>45966.47173611111</v>
      </c>
      <c r="B17" s="5">
        <v>45966.47173611111</v>
      </c>
      <c r="C17" t="s">
        <v>52</v>
      </c>
      <c r="D17" s="2">
        <v>13</v>
      </c>
      <c r="E17" t="s">
        <v>54</v>
      </c>
      <c r="F17" s="2">
        <v>313</v>
      </c>
      <c r="G17" s="2">
        <v>1290</v>
      </c>
      <c r="H17" s="2">
        <f>IF(F17="","",F17-OffsetFo)</f>
        <v>0</v>
      </c>
      <c r="I17" s="2">
        <f>IF(G17="","",G17-OffsetFm)</f>
        <v>0</v>
      </c>
      <c r="J17" s="2">
        <v>195</v>
      </c>
      <c r="K17" s="2">
        <v>408</v>
      </c>
      <c r="L17" s="2">
        <v>913</v>
      </c>
      <c r="M17" s="2">
        <v>635</v>
      </c>
      <c r="N17" s="2">
        <v>838</v>
      </c>
      <c r="O17" s="2">
        <f>IF(J17="","",J17-Offset310)</f>
        <v>0</v>
      </c>
      <c r="P17" s="2">
        <f>IF(K17="","",K17-Offset365)</f>
        <v>0</v>
      </c>
      <c r="Q17" s="2">
        <f>IF(L17="","",L17-Offset450)</f>
        <v>0</v>
      </c>
      <c r="R17" s="2">
        <f>IF(M17="","",M17-Offset530)</f>
        <v>0</v>
      </c>
      <c r="S17" s="2">
        <f>IF(N17="","",N17-Offset615)</f>
        <v>0</v>
      </c>
      <c r="T17" s="3">
        <f>IF(OR(H17="",I17="",I17&lt;50,H17&lt;10,I17&lt;H17),"",1-H17/I17)</f>
        <v>0</v>
      </c>
      <c r="V17" s="3">
        <f>IF(O17="","",(O17/S17)/(Reference310*StandardF310/StandardF615))</f>
        <v>0</v>
      </c>
      <c r="W17" s="3">
        <f>IF(P17="","",(P17/S17)/(Reference365*StandardF365/StandardF615))</f>
        <v>0</v>
      </c>
      <c r="X17" s="3">
        <f>IF(Q17="","",(Q17/S17)/(Reference450*StandardF450/StandardF615))</f>
        <v>0</v>
      </c>
      <c r="Y17" s="3">
        <f>IF(R17="","",(R17/S17)/(Reference530*StandardF530/StandardF615))</f>
        <v>0</v>
      </c>
      <c r="Z17" s="3">
        <f>IF(OR(W17="",W17&lt;=0),"",LOG10(1/W17))</f>
        <v>0</v>
      </c>
      <c r="AA17" s="3">
        <f>IF(OR(Y17="",Y17&lt;=0),"",LOG10(1/Y17))</f>
        <v>0</v>
      </c>
      <c r="AB17" s="2">
        <v>312</v>
      </c>
      <c r="AC17" s="2">
        <v>665</v>
      </c>
      <c r="AD17" s="3">
        <f>IF(OR(AB17="",AC17=""),"",((AB17-Offset700)/(AC17-Offset770))*((Reference770-Offset770)/(Reference700-Offset700)))</f>
        <v>0</v>
      </c>
      <c r="AE17" s="3">
        <f>IF(OR(AD17="",AD17&lt;=0),"",-LOG10(AD17))</f>
        <v>0</v>
      </c>
      <c r="AG17" s="6">
        <f>IF(AE17="","",CoeffNmolQ*AE17^2+CoeffNmolL*AE17+CoeffNmolC)</f>
        <v>0</v>
      </c>
      <c r="AH17" s="6">
        <f>IF(AE17="","",CoeffUgQ*AE17^2+CoeffUgL*AE17+CoeffUgC)</f>
        <v>0</v>
      </c>
      <c r="AI17" s="7">
        <f>IF(OR(Z17="",AH17=""),"",AH17/Z17)</f>
        <v>0</v>
      </c>
      <c r="AJ17" s="2">
        <v>23</v>
      </c>
      <c r="AK17" s="6">
        <v>0.83</v>
      </c>
      <c r="AL17" s="8">
        <v>49.65602</v>
      </c>
      <c r="AM17" s="8">
        <v>11.097804</v>
      </c>
      <c r="AN17" s="9">
        <v>321</v>
      </c>
      <c r="AO17" s="10">
        <v>309</v>
      </c>
      <c r="AP17" s="10">
        <v>172</v>
      </c>
      <c r="AQ17" s="10">
        <v>169</v>
      </c>
      <c r="AR17" s="10">
        <v>23</v>
      </c>
      <c r="AS17" s="10">
        <v>71</v>
      </c>
      <c r="AT17" s="11">
        <f>IF(AS17="","",COS(RADIANS(AS17)) * 100)</f>
        <v>0</v>
      </c>
    </row>
    <row r="18" spans="1:46">
      <c r="A18" s="4">
        <v>45966.47185185185</v>
      </c>
      <c r="B18" s="5">
        <v>45966.47185185185</v>
      </c>
      <c r="C18" t="s">
        <v>52</v>
      </c>
      <c r="D18" s="2">
        <v>14</v>
      </c>
      <c r="E18" t="s">
        <v>54</v>
      </c>
      <c r="F18" s="2">
        <v>284</v>
      </c>
      <c r="G18" s="2">
        <v>1208</v>
      </c>
      <c r="H18" s="2">
        <f>IF(F18="","",F18-OffsetFo)</f>
        <v>0</v>
      </c>
      <c r="I18" s="2">
        <f>IF(G18="","",G18-OffsetFm)</f>
        <v>0</v>
      </c>
      <c r="J18" s="2">
        <v>181</v>
      </c>
      <c r="K18" s="2">
        <v>387</v>
      </c>
      <c r="L18" s="2">
        <v>798</v>
      </c>
      <c r="M18" s="2">
        <v>587</v>
      </c>
      <c r="N18" s="2">
        <v>754</v>
      </c>
      <c r="O18" s="2">
        <f>IF(J18="","",J18-Offset310)</f>
        <v>0</v>
      </c>
      <c r="P18" s="2">
        <f>IF(K18="","",K18-Offset365)</f>
        <v>0</v>
      </c>
      <c r="Q18" s="2">
        <f>IF(L18="","",L18-Offset450)</f>
        <v>0</v>
      </c>
      <c r="R18" s="2">
        <f>IF(M18="","",M18-Offset530)</f>
        <v>0</v>
      </c>
      <c r="S18" s="2">
        <f>IF(N18="","",N18-Offset615)</f>
        <v>0</v>
      </c>
      <c r="T18" s="3">
        <f>IF(OR(H18="",I18="",I18&lt;50,H18&lt;10,I18&lt;H18),"",1-H18/I18)</f>
        <v>0</v>
      </c>
      <c r="V18" s="3">
        <f>IF(O18="","",(O18/S18)/(Reference310*StandardF310/StandardF615))</f>
        <v>0</v>
      </c>
      <c r="W18" s="3">
        <f>IF(P18="","",(P18/S18)/(Reference365*StandardF365/StandardF615))</f>
        <v>0</v>
      </c>
      <c r="X18" s="3">
        <f>IF(Q18="","",(Q18/S18)/(Reference450*StandardF450/StandardF615))</f>
        <v>0</v>
      </c>
      <c r="Y18" s="3">
        <f>IF(R18="","",(R18/S18)/(Reference530*StandardF530/StandardF615))</f>
        <v>0</v>
      </c>
      <c r="Z18" s="3">
        <f>IF(OR(W18="",W18&lt;=0),"",LOG10(1/W18))</f>
        <v>0</v>
      </c>
      <c r="AA18" s="3">
        <f>IF(OR(Y18="",Y18&lt;=0),"",LOG10(1/Y18))</f>
        <v>0</v>
      </c>
      <c r="AB18" s="2">
        <v>348</v>
      </c>
      <c r="AC18" s="2">
        <v>735</v>
      </c>
      <c r="AD18" s="3">
        <f>IF(OR(AB18="",AC18=""),"",((AB18-Offset700)/(AC18-Offset770))*((Reference770-Offset770)/(Reference700-Offset700)))</f>
        <v>0</v>
      </c>
      <c r="AE18" s="3">
        <f>IF(OR(AD18="",AD18&lt;=0),"",-LOG10(AD18))</f>
        <v>0</v>
      </c>
      <c r="AG18" s="6">
        <f>IF(AE18="","",CoeffNmolQ*AE18^2+CoeffNmolL*AE18+CoeffNmolC)</f>
        <v>0</v>
      </c>
      <c r="AH18" s="6">
        <f>IF(AE18="","",CoeffUgQ*AE18^2+CoeffUgL*AE18+CoeffUgC)</f>
        <v>0</v>
      </c>
      <c r="AI18" s="7">
        <f>IF(OR(Z18="",AH18=""),"",AH18/Z18)</f>
        <v>0</v>
      </c>
      <c r="AJ18" s="2">
        <v>22</v>
      </c>
      <c r="AK18" s="6">
        <v>0.87</v>
      </c>
      <c r="AL18" s="8">
        <v>49.656026</v>
      </c>
      <c r="AM18" s="8">
        <v>11.097802</v>
      </c>
      <c r="AN18" s="9">
        <v>320</v>
      </c>
      <c r="AO18" s="10">
        <v>307</v>
      </c>
      <c r="AP18" s="10">
        <v>175</v>
      </c>
      <c r="AQ18" s="10">
        <v>169</v>
      </c>
      <c r="AR18" s="10">
        <v>23</v>
      </c>
      <c r="AS18" s="10">
        <v>69</v>
      </c>
      <c r="AT18" s="11">
        <f>IF(AS18="","",COS(RADIANS(AS18)) * 100)</f>
        <v>0</v>
      </c>
    </row>
    <row r="19" spans="1:46">
      <c r="A19" s="4">
        <v>45966.47201388889</v>
      </c>
      <c r="B19" s="5">
        <v>45966.47201388889</v>
      </c>
      <c r="C19" t="s">
        <v>52</v>
      </c>
      <c r="D19" s="2">
        <v>15</v>
      </c>
      <c r="E19" t="s">
        <v>54</v>
      </c>
      <c r="F19" s="2">
        <v>292</v>
      </c>
      <c r="G19" s="2">
        <v>1248</v>
      </c>
      <c r="H19" s="2">
        <f>IF(F19="","",F19-OffsetFo)</f>
        <v>0</v>
      </c>
      <c r="I19" s="2">
        <f>IF(G19="","",G19-OffsetFm)</f>
        <v>0</v>
      </c>
      <c r="J19" s="2">
        <v>184</v>
      </c>
      <c r="K19" s="2">
        <v>365</v>
      </c>
      <c r="L19" s="2">
        <v>791</v>
      </c>
      <c r="M19" s="2">
        <v>591</v>
      </c>
      <c r="N19" s="2">
        <v>757</v>
      </c>
      <c r="O19" s="2">
        <f>IF(J19="","",J19-Offset310)</f>
        <v>0</v>
      </c>
      <c r="P19" s="2">
        <f>IF(K19="","",K19-Offset365)</f>
        <v>0</v>
      </c>
      <c r="Q19" s="2">
        <f>IF(L19="","",L19-Offset450)</f>
        <v>0</v>
      </c>
      <c r="R19" s="2">
        <f>IF(M19="","",M19-Offset530)</f>
        <v>0</v>
      </c>
      <c r="S19" s="2">
        <f>IF(N19="","",N19-Offset615)</f>
        <v>0</v>
      </c>
      <c r="T19" s="3">
        <f>IF(OR(H19="",I19="",I19&lt;50,H19&lt;10,I19&lt;H19),"",1-H19/I19)</f>
        <v>0</v>
      </c>
      <c r="V19" s="3">
        <f>IF(O19="","",(O19/S19)/(Reference310*StandardF310/StandardF615))</f>
        <v>0</v>
      </c>
      <c r="W19" s="3">
        <f>IF(P19="","",(P19/S19)/(Reference365*StandardF365/StandardF615))</f>
        <v>0</v>
      </c>
      <c r="X19" s="3">
        <f>IF(Q19="","",(Q19/S19)/(Reference450*StandardF450/StandardF615))</f>
        <v>0</v>
      </c>
      <c r="Y19" s="3">
        <f>IF(R19="","",(R19/S19)/(Reference530*StandardF530/StandardF615))</f>
        <v>0</v>
      </c>
      <c r="Z19" s="3">
        <f>IF(OR(W19="",W19&lt;=0),"",LOG10(1/W19))</f>
        <v>0</v>
      </c>
      <c r="AA19" s="3">
        <f>IF(OR(Y19="",Y19&lt;=0),"",LOG10(1/Y19))</f>
        <v>0</v>
      </c>
      <c r="AB19" s="2">
        <v>331</v>
      </c>
      <c r="AC19" s="2">
        <v>715</v>
      </c>
      <c r="AD19" s="3">
        <f>IF(OR(AB19="",AC19=""),"",((AB19-Offset700)/(AC19-Offset770))*((Reference770-Offset770)/(Reference700-Offset700)))</f>
        <v>0</v>
      </c>
      <c r="AE19" s="3">
        <f>IF(OR(AD19="",AD19&lt;=0),"",-LOG10(AD19))</f>
        <v>0</v>
      </c>
      <c r="AG19" s="6">
        <f>IF(AE19="","",CoeffNmolQ*AE19^2+CoeffNmolL*AE19+CoeffNmolC)</f>
        <v>0</v>
      </c>
      <c r="AH19" s="6">
        <f>IF(AE19="","",CoeffUgQ*AE19^2+CoeffUgL*AE19+CoeffUgC)</f>
        <v>0</v>
      </c>
      <c r="AI19" s="7">
        <f>IF(OR(Z19="",AH19=""),"",AH19/Z19)</f>
        <v>0</v>
      </c>
      <c r="AJ19" s="2">
        <v>24</v>
      </c>
      <c r="AK19" s="6">
        <v>0.83</v>
      </c>
      <c r="AL19" s="8">
        <v>49.656053</v>
      </c>
      <c r="AM19" s="8">
        <v>11.097794</v>
      </c>
      <c r="AN19" s="9">
        <v>322</v>
      </c>
      <c r="AO19" s="10">
        <v>54</v>
      </c>
      <c r="AP19" s="10">
        <v>172</v>
      </c>
      <c r="AQ19" s="10">
        <v>169</v>
      </c>
      <c r="AR19" s="10">
        <v>23</v>
      </c>
      <c r="AS19" s="10">
        <v>69</v>
      </c>
      <c r="AT19" s="11">
        <f>IF(AS19="","",COS(RADIANS(AS19)) * 100)</f>
        <v>0</v>
      </c>
    </row>
    <row r="20" spans="1:46">
      <c r="A20" s="4">
        <v>45966.47215277778</v>
      </c>
      <c r="B20" s="5">
        <v>45966.47215277778</v>
      </c>
      <c r="C20" t="s">
        <v>52</v>
      </c>
      <c r="D20" s="2">
        <v>16</v>
      </c>
      <c r="E20" t="s">
        <v>54</v>
      </c>
      <c r="F20" s="2">
        <v>290</v>
      </c>
      <c r="G20" s="2">
        <v>1283</v>
      </c>
      <c r="H20" s="2">
        <f>IF(F20="","",F20-OffsetFo)</f>
        <v>0</v>
      </c>
      <c r="I20" s="2">
        <f>IF(G20="","",G20-OffsetFm)</f>
        <v>0</v>
      </c>
      <c r="J20" s="2">
        <v>184</v>
      </c>
      <c r="K20" s="2">
        <v>390</v>
      </c>
      <c r="L20" s="2">
        <v>795</v>
      </c>
      <c r="M20" s="2">
        <v>587</v>
      </c>
      <c r="N20" s="2">
        <v>748</v>
      </c>
      <c r="O20" s="2">
        <f>IF(J20="","",J20-Offset310)</f>
        <v>0</v>
      </c>
      <c r="P20" s="2">
        <f>IF(K20="","",K20-Offset365)</f>
        <v>0</v>
      </c>
      <c r="Q20" s="2">
        <f>IF(L20="","",L20-Offset450)</f>
        <v>0</v>
      </c>
      <c r="R20" s="2">
        <f>IF(M20="","",M20-Offset530)</f>
        <v>0</v>
      </c>
      <c r="S20" s="2">
        <f>IF(N20="","",N20-Offset615)</f>
        <v>0</v>
      </c>
      <c r="T20" s="3">
        <f>IF(OR(H20="",I20="",I20&lt;50,H20&lt;10,I20&lt;H20),"",1-H20/I20)</f>
        <v>0</v>
      </c>
      <c r="V20" s="3">
        <f>IF(O20="","",(O20/S20)/(Reference310*StandardF310/StandardF615))</f>
        <v>0</v>
      </c>
      <c r="W20" s="3">
        <f>IF(P20="","",(P20/S20)/(Reference365*StandardF365/StandardF615))</f>
        <v>0</v>
      </c>
      <c r="X20" s="3">
        <f>IF(Q20="","",(Q20/S20)/(Reference450*StandardF450/StandardF615))</f>
        <v>0</v>
      </c>
      <c r="Y20" s="3">
        <f>IF(R20="","",(R20/S20)/(Reference530*StandardF530/StandardF615))</f>
        <v>0</v>
      </c>
      <c r="Z20" s="3">
        <f>IF(OR(W20="",W20&lt;=0),"",LOG10(1/W20))</f>
        <v>0</v>
      </c>
      <c r="AA20" s="3">
        <f>IF(OR(Y20="",Y20&lt;=0),"",LOG10(1/Y20))</f>
        <v>0</v>
      </c>
      <c r="AB20" s="2">
        <v>332</v>
      </c>
      <c r="AC20" s="2">
        <v>716</v>
      </c>
      <c r="AD20" s="3">
        <f>IF(OR(AB20="",AC20=""),"",((AB20-Offset700)/(AC20-Offset770))*((Reference770-Offset770)/(Reference700-Offset700)))</f>
        <v>0</v>
      </c>
      <c r="AE20" s="3">
        <f>IF(OR(AD20="",AD20&lt;=0),"",-LOG10(AD20))</f>
        <v>0</v>
      </c>
      <c r="AG20" s="6">
        <f>IF(AE20="","",CoeffNmolQ*AE20^2+CoeffNmolL*AE20+CoeffNmolC)</f>
        <v>0</v>
      </c>
      <c r="AH20" s="6">
        <f>IF(AE20="","",CoeffUgQ*AE20^2+CoeffUgL*AE20+CoeffUgC)</f>
        <v>0</v>
      </c>
      <c r="AI20" s="7">
        <f>IF(OR(Z20="",AH20=""),"",AH20/Z20)</f>
        <v>0</v>
      </c>
      <c r="AJ20" s="2">
        <v>23</v>
      </c>
      <c r="AK20" s="6">
        <v>0.77</v>
      </c>
      <c r="AL20" s="8">
        <v>49.656053</v>
      </c>
      <c r="AM20" s="8">
        <v>11.097807</v>
      </c>
      <c r="AN20" s="9">
        <v>324</v>
      </c>
      <c r="AO20" s="10">
        <v>65</v>
      </c>
      <c r="AP20" s="10">
        <v>169</v>
      </c>
      <c r="AQ20" s="10">
        <v>169</v>
      </c>
      <c r="AR20" s="10">
        <v>23</v>
      </c>
      <c r="AS20" s="10">
        <v>68</v>
      </c>
      <c r="AT20" s="11">
        <f>IF(AS20="","",COS(RADIANS(AS20)) * 100)</f>
        <v>0</v>
      </c>
    </row>
    <row r="21" spans="1:46">
      <c r="A21" s="4">
        <v>45966.4722800926</v>
      </c>
      <c r="B21" s="5">
        <v>45966.4722800926</v>
      </c>
      <c r="C21" t="s">
        <v>52</v>
      </c>
      <c r="D21" s="2">
        <v>17</v>
      </c>
      <c r="E21" t="s">
        <v>54</v>
      </c>
      <c r="F21" s="2">
        <v>284</v>
      </c>
      <c r="G21" s="2">
        <v>1203</v>
      </c>
      <c r="H21" s="2">
        <f>IF(F21="","",F21-OffsetFo)</f>
        <v>0</v>
      </c>
      <c r="I21" s="2">
        <f>IF(G21="","",G21-OffsetFm)</f>
        <v>0</v>
      </c>
      <c r="J21" s="2">
        <v>183</v>
      </c>
      <c r="K21" s="2">
        <v>342</v>
      </c>
      <c r="L21" s="2">
        <v>819</v>
      </c>
      <c r="M21" s="2">
        <v>592</v>
      </c>
      <c r="N21" s="2">
        <v>759</v>
      </c>
      <c r="O21" s="2">
        <f>IF(J21="","",J21-Offset310)</f>
        <v>0</v>
      </c>
      <c r="P21" s="2">
        <f>IF(K21="","",K21-Offset365)</f>
        <v>0</v>
      </c>
      <c r="Q21" s="2">
        <f>IF(L21="","",L21-Offset450)</f>
        <v>0</v>
      </c>
      <c r="R21" s="2">
        <f>IF(M21="","",M21-Offset530)</f>
        <v>0</v>
      </c>
      <c r="S21" s="2">
        <f>IF(N21="","",N21-Offset615)</f>
        <v>0</v>
      </c>
      <c r="T21" s="3">
        <f>IF(OR(H21="",I21="",I21&lt;50,H21&lt;10,I21&lt;H21),"",1-H21/I21)</f>
        <v>0</v>
      </c>
      <c r="V21" s="3">
        <f>IF(O21="","",(O21/S21)/(Reference310*StandardF310/StandardF615))</f>
        <v>0</v>
      </c>
      <c r="W21" s="3">
        <f>IF(P21="","",(P21/S21)/(Reference365*StandardF365/StandardF615))</f>
        <v>0</v>
      </c>
      <c r="X21" s="3">
        <f>IF(Q21="","",(Q21/S21)/(Reference450*StandardF450/StandardF615))</f>
        <v>0</v>
      </c>
      <c r="Y21" s="3">
        <f>IF(R21="","",(R21/S21)/(Reference530*StandardF530/StandardF615))</f>
        <v>0</v>
      </c>
      <c r="Z21" s="3">
        <f>IF(OR(W21="",W21&lt;=0),"",LOG10(1/W21))</f>
        <v>0</v>
      </c>
      <c r="AA21" s="3">
        <f>IF(OR(Y21="",Y21&lt;=0),"",LOG10(1/Y21))</f>
        <v>0</v>
      </c>
      <c r="AB21" s="2">
        <v>325</v>
      </c>
      <c r="AC21" s="2">
        <v>694</v>
      </c>
      <c r="AD21" s="3">
        <f>IF(OR(AB21="",AC21=""),"",((AB21-Offset700)/(AC21-Offset770))*((Reference770-Offset770)/(Reference700-Offset700)))</f>
        <v>0</v>
      </c>
      <c r="AE21" s="3">
        <f>IF(OR(AD21="",AD21&lt;=0),"",-LOG10(AD21))</f>
        <v>0</v>
      </c>
      <c r="AG21" s="6">
        <f>IF(AE21="","",CoeffNmolQ*AE21^2+CoeffNmolL*AE21+CoeffNmolC)</f>
        <v>0</v>
      </c>
      <c r="AH21" s="6">
        <f>IF(AE21="","",CoeffUgQ*AE21^2+CoeffUgL*AE21+CoeffUgC)</f>
        <v>0</v>
      </c>
      <c r="AI21" s="7">
        <f>IF(OR(Z21="",AH21=""),"",AH21/Z21)</f>
        <v>0</v>
      </c>
      <c r="AJ21" s="2">
        <v>23</v>
      </c>
      <c r="AK21" s="6">
        <v>0.77</v>
      </c>
      <c r="AL21" s="8">
        <v>49.656069</v>
      </c>
      <c r="AM21" s="8">
        <v>11.097801</v>
      </c>
      <c r="AN21" s="9">
        <v>327</v>
      </c>
      <c r="AO21" s="10">
        <v>336</v>
      </c>
      <c r="AP21" s="10">
        <v>166</v>
      </c>
      <c r="AQ21" s="10">
        <v>169</v>
      </c>
      <c r="AR21" s="10">
        <v>23</v>
      </c>
      <c r="AS21" s="10">
        <v>78</v>
      </c>
      <c r="AT21" s="11">
        <f>IF(AS21="","",COS(RADIANS(AS21)) * 100)</f>
        <v>0</v>
      </c>
    </row>
    <row r="22" spans="1:46">
      <c r="A22" s="4">
        <v>45966.47238425926</v>
      </c>
      <c r="B22" s="5">
        <v>45966.47238425926</v>
      </c>
      <c r="C22" t="s">
        <v>52</v>
      </c>
      <c r="D22" s="2">
        <v>18</v>
      </c>
      <c r="E22" t="s">
        <v>54</v>
      </c>
      <c r="F22" s="2">
        <v>241</v>
      </c>
      <c r="G22" s="2">
        <v>996</v>
      </c>
      <c r="H22" s="2">
        <f>IF(F22="","",F22-OffsetFo)</f>
        <v>0</v>
      </c>
      <c r="I22" s="2">
        <f>IF(G22="","",G22-OffsetFm)</f>
        <v>0</v>
      </c>
      <c r="J22" s="2">
        <v>170</v>
      </c>
      <c r="K22" s="2">
        <v>296</v>
      </c>
      <c r="L22" s="2">
        <v>667</v>
      </c>
      <c r="M22" s="2">
        <v>487</v>
      </c>
      <c r="N22" s="2">
        <v>630</v>
      </c>
      <c r="O22" s="2">
        <f>IF(J22="","",J22-Offset310)</f>
        <v>0</v>
      </c>
      <c r="P22" s="2">
        <f>IF(K22="","",K22-Offset365)</f>
        <v>0</v>
      </c>
      <c r="Q22" s="2">
        <f>IF(L22="","",L22-Offset450)</f>
        <v>0</v>
      </c>
      <c r="R22" s="2">
        <f>IF(M22="","",M22-Offset530)</f>
        <v>0</v>
      </c>
      <c r="S22" s="2">
        <f>IF(N22="","",N22-Offset615)</f>
        <v>0</v>
      </c>
      <c r="T22" s="3">
        <f>IF(OR(H22="",I22="",I22&lt;50,H22&lt;10,I22&lt;H22),"",1-H22/I22)</f>
        <v>0</v>
      </c>
      <c r="V22" s="3">
        <f>IF(O22="","",(O22/S22)/(Reference310*StandardF310/StandardF615))</f>
        <v>0</v>
      </c>
      <c r="W22" s="3">
        <f>IF(P22="","",(P22/S22)/(Reference365*StandardF365/StandardF615))</f>
        <v>0</v>
      </c>
      <c r="X22" s="3">
        <f>IF(Q22="","",(Q22/S22)/(Reference450*StandardF450/StandardF615))</f>
        <v>0</v>
      </c>
      <c r="Y22" s="3">
        <f>IF(R22="","",(R22/S22)/(Reference530*StandardF530/StandardF615))</f>
        <v>0</v>
      </c>
      <c r="Z22" s="3">
        <f>IF(OR(W22="",W22&lt;=0),"",LOG10(1/W22))</f>
        <v>0</v>
      </c>
      <c r="AA22" s="3">
        <f>IF(OR(Y22="",Y22&lt;=0),"",LOG10(1/Y22))</f>
        <v>0</v>
      </c>
      <c r="AB22" s="2">
        <v>288</v>
      </c>
      <c r="AC22" s="2">
        <v>618</v>
      </c>
      <c r="AD22" s="3">
        <f>IF(OR(AB22="",AC22=""),"",((AB22-Offset700)/(AC22-Offset770))*((Reference770-Offset770)/(Reference700-Offset700)))</f>
        <v>0</v>
      </c>
      <c r="AE22" s="3">
        <f>IF(OR(AD22="",AD22&lt;=0),"",-LOG10(AD22))</f>
        <v>0</v>
      </c>
      <c r="AG22" s="6">
        <f>IF(AE22="","",CoeffNmolQ*AE22^2+CoeffNmolL*AE22+CoeffNmolC)</f>
        <v>0</v>
      </c>
      <c r="AH22" s="6">
        <f>IF(AE22="","",CoeffUgQ*AE22^2+CoeffUgL*AE22+CoeffUgC)</f>
        <v>0</v>
      </c>
      <c r="AI22" s="7">
        <f>IF(OR(Z22="",AH22=""),"",AH22/Z22)</f>
        <v>0</v>
      </c>
      <c r="AJ22" s="2">
        <v>24</v>
      </c>
      <c r="AK22" s="6">
        <v>0.79</v>
      </c>
      <c r="AL22" s="8">
        <v>49.656063</v>
      </c>
      <c r="AM22" s="8">
        <v>11.097791</v>
      </c>
      <c r="AN22" s="9">
        <v>328</v>
      </c>
      <c r="AO22" s="10">
        <v>21</v>
      </c>
      <c r="AP22" s="10">
        <v>159</v>
      </c>
      <c r="AQ22" s="10">
        <v>169</v>
      </c>
      <c r="AR22" s="10">
        <v>23</v>
      </c>
      <c r="AS22" s="10">
        <v>83</v>
      </c>
      <c r="AT22" s="11">
        <f>IF(AS22="","",COS(RADIANS(AS22)) * 100)</f>
        <v>0</v>
      </c>
    </row>
    <row r="23" spans="1:46">
      <c r="A23" s="4">
        <v>45966.47251157407</v>
      </c>
      <c r="B23" s="5">
        <v>45966.47251157407</v>
      </c>
      <c r="C23" t="s">
        <v>52</v>
      </c>
      <c r="D23" s="2">
        <v>19</v>
      </c>
      <c r="E23" t="s">
        <v>54</v>
      </c>
      <c r="F23" s="2">
        <v>280</v>
      </c>
      <c r="G23" s="2">
        <v>1137</v>
      </c>
      <c r="H23" s="2">
        <f>IF(F23="","",F23-OffsetFo)</f>
        <v>0</v>
      </c>
      <c r="I23" s="2">
        <f>IF(G23="","",G23-OffsetFm)</f>
        <v>0</v>
      </c>
      <c r="J23" s="2">
        <v>183</v>
      </c>
      <c r="K23" s="2">
        <v>324</v>
      </c>
      <c r="L23" s="2">
        <v>830</v>
      </c>
      <c r="M23" s="2">
        <v>583</v>
      </c>
      <c r="N23" s="2">
        <v>760</v>
      </c>
      <c r="O23" s="2">
        <f>IF(J23="","",J23-Offset310)</f>
        <v>0</v>
      </c>
      <c r="P23" s="2">
        <f>IF(K23="","",K23-Offset365)</f>
        <v>0</v>
      </c>
      <c r="Q23" s="2">
        <f>IF(L23="","",L23-Offset450)</f>
        <v>0</v>
      </c>
      <c r="R23" s="2">
        <f>IF(M23="","",M23-Offset530)</f>
        <v>0</v>
      </c>
      <c r="S23" s="2">
        <f>IF(N23="","",N23-Offset615)</f>
        <v>0</v>
      </c>
      <c r="T23" s="3">
        <f>IF(OR(H23="",I23="",I23&lt;50,H23&lt;10,I23&lt;H23),"",1-H23/I23)</f>
        <v>0</v>
      </c>
      <c r="V23" s="3">
        <f>IF(O23="","",(O23/S23)/(Reference310*StandardF310/StandardF615))</f>
        <v>0</v>
      </c>
      <c r="W23" s="3">
        <f>IF(P23="","",(P23/S23)/(Reference365*StandardF365/StandardF615))</f>
        <v>0</v>
      </c>
      <c r="X23" s="3">
        <f>IF(Q23="","",(Q23/S23)/(Reference450*StandardF450/StandardF615))</f>
        <v>0</v>
      </c>
      <c r="Y23" s="3">
        <f>IF(R23="","",(R23/S23)/(Reference530*StandardF530/StandardF615))</f>
        <v>0</v>
      </c>
      <c r="Z23" s="3">
        <f>IF(OR(W23="",W23&lt;=0),"",LOG10(1/W23))</f>
        <v>0</v>
      </c>
      <c r="AA23" s="3">
        <f>IF(OR(Y23="",Y23&lt;=0),"",LOG10(1/Y23))</f>
        <v>0</v>
      </c>
      <c r="AB23" s="2">
        <v>336</v>
      </c>
      <c r="AC23" s="2">
        <v>690</v>
      </c>
      <c r="AD23" s="3">
        <f>IF(OR(AB23="",AC23=""),"",((AB23-Offset700)/(AC23-Offset770))*((Reference770-Offset770)/(Reference700-Offset700)))</f>
        <v>0</v>
      </c>
      <c r="AE23" s="3">
        <f>IF(OR(AD23="",AD23&lt;=0),"",-LOG10(AD23))</f>
        <v>0</v>
      </c>
      <c r="AG23" s="6">
        <f>IF(AE23="","",CoeffNmolQ*AE23^2+CoeffNmolL*AE23+CoeffNmolC)</f>
        <v>0</v>
      </c>
      <c r="AH23" s="6">
        <f>IF(AE23="","",CoeffUgQ*AE23^2+CoeffUgL*AE23+CoeffUgC)</f>
        <v>0</v>
      </c>
      <c r="AI23" s="7">
        <f>IF(OR(Z23="",AH23=""),"",AH23/Z23)</f>
        <v>0</v>
      </c>
      <c r="AJ23" s="2">
        <v>27</v>
      </c>
      <c r="AK23" s="6">
        <v>0.83</v>
      </c>
      <c r="AL23" s="8">
        <v>49.656034</v>
      </c>
      <c r="AM23" s="8">
        <v>11.097795</v>
      </c>
      <c r="AN23" s="9">
        <v>326</v>
      </c>
      <c r="AO23" s="10">
        <v>58</v>
      </c>
      <c r="AP23" s="10">
        <v>159</v>
      </c>
      <c r="AQ23" s="10">
        <v>169</v>
      </c>
      <c r="AR23" s="10">
        <v>23</v>
      </c>
      <c r="AS23" s="10">
        <v>74</v>
      </c>
      <c r="AT23" s="11">
        <f>IF(AS23="","",COS(RADIANS(AS23)) * 100)</f>
        <v>0</v>
      </c>
    </row>
    <row r="24" spans="1:46">
      <c r="A24" s="4">
        <v>45966.47265046297</v>
      </c>
      <c r="B24" s="5">
        <v>45966.47265046297</v>
      </c>
      <c r="C24" t="s">
        <v>52</v>
      </c>
      <c r="D24" s="2">
        <v>20</v>
      </c>
      <c r="E24" t="s">
        <v>54</v>
      </c>
      <c r="F24" s="2">
        <v>279</v>
      </c>
      <c r="G24" s="2">
        <v>1168</v>
      </c>
      <c r="H24" s="2">
        <f>IF(F24="","",F24-OffsetFo)</f>
        <v>0</v>
      </c>
      <c r="I24" s="2">
        <f>IF(G24="","",G24-OffsetFm)</f>
        <v>0</v>
      </c>
      <c r="J24" s="2">
        <v>184</v>
      </c>
      <c r="K24" s="2">
        <v>348</v>
      </c>
      <c r="L24" s="2">
        <v>791</v>
      </c>
      <c r="M24" s="2">
        <v>565</v>
      </c>
      <c r="N24" s="2">
        <v>751</v>
      </c>
      <c r="O24" s="2">
        <f>IF(J24="","",J24-Offset310)</f>
        <v>0</v>
      </c>
      <c r="P24" s="2">
        <f>IF(K24="","",K24-Offset365)</f>
        <v>0</v>
      </c>
      <c r="Q24" s="2">
        <f>IF(L24="","",L24-Offset450)</f>
        <v>0</v>
      </c>
      <c r="R24" s="2">
        <f>IF(M24="","",M24-Offset530)</f>
        <v>0</v>
      </c>
      <c r="S24" s="2">
        <f>IF(N24="","",N24-Offset615)</f>
        <v>0</v>
      </c>
      <c r="T24" s="3">
        <f>IF(OR(H24="",I24="",I24&lt;50,H24&lt;10,I24&lt;H24),"",1-H24/I24)</f>
        <v>0</v>
      </c>
      <c r="V24" s="3">
        <f>IF(O24="","",(O24/S24)/(Reference310*StandardF310/StandardF615))</f>
        <v>0</v>
      </c>
      <c r="W24" s="3">
        <f>IF(P24="","",(P24/S24)/(Reference365*StandardF365/StandardF615))</f>
        <v>0</v>
      </c>
      <c r="X24" s="3">
        <f>IF(Q24="","",(Q24/S24)/(Reference450*StandardF450/StandardF615))</f>
        <v>0</v>
      </c>
      <c r="Y24" s="3">
        <f>IF(R24="","",(R24/S24)/(Reference530*StandardF530/StandardF615))</f>
        <v>0</v>
      </c>
      <c r="Z24" s="3">
        <f>IF(OR(W24="",W24&lt;=0),"",LOG10(1/W24))</f>
        <v>0</v>
      </c>
      <c r="AA24" s="3">
        <f>IF(OR(Y24="",Y24&lt;=0),"",LOG10(1/Y24))</f>
        <v>0</v>
      </c>
      <c r="AB24" s="2">
        <v>326</v>
      </c>
      <c r="AC24" s="2">
        <v>693</v>
      </c>
      <c r="AD24" s="3">
        <f>IF(OR(AB24="",AC24=""),"",((AB24-Offset700)/(AC24-Offset770))*((Reference770-Offset770)/(Reference700-Offset700)))</f>
        <v>0</v>
      </c>
      <c r="AE24" s="3">
        <f>IF(OR(AD24="",AD24&lt;=0),"",-LOG10(AD24))</f>
        <v>0</v>
      </c>
      <c r="AG24" s="6">
        <f>IF(AE24="","",CoeffNmolQ*AE24^2+CoeffNmolL*AE24+CoeffNmolC)</f>
        <v>0</v>
      </c>
      <c r="AH24" s="6">
        <f>IF(AE24="","",CoeffUgQ*AE24^2+CoeffUgL*AE24+CoeffUgC)</f>
        <v>0</v>
      </c>
      <c r="AI24" s="7">
        <f>IF(OR(Z24="",AH24=""),"",AH24/Z24)</f>
        <v>0</v>
      </c>
      <c r="AJ24" s="2">
        <v>26</v>
      </c>
      <c r="AK24" s="6">
        <v>0.79</v>
      </c>
      <c r="AL24" s="8">
        <v>49.656029</v>
      </c>
      <c r="AM24" s="8">
        <v>11.097799</v>
      </c>
      <c r="AN24" s="9">
        <v>325</v>
      </c>
      <c r="AO24" s="10">
        <v>37</v>
      </c>
      <c r="AP24" s="10">
        <v>159</v>
      </c>
      <c r="AQ24" s="10">
        <v>169</v>
      </c>
      <c r="AR24" s="10">
        <v>23</v>
      </c>
      <c r="AS24" s="10">
        <v>80</v>
      </c>
      <c r="AT24" s="11">
        <f>IF(AS24="","",COS(RADIANS(AS24)) * 100)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A24"/>
  <sheetViews>
    <sheetView workbookViewId="0"/>
  </sheetViews>
  <sheetFormatPr defaultRowHeight="15"/>
  <sheetData>
    <row r="1" spans="1:53">
      <c r="A1" s="1" t="s">
        <v>0</v>
      </c>
      <c r="B1" s="1" t="s">
        <v>1</v>
      </c>
      <c r="D1" s="12">
        <v>0</v>
      </c>
      <c r="E1" s="12">
        <v>50</v>
      </c>
      <c r="F1" s="12">
        <v>100</v>
      </c>
      <c r="G1" s="12">
        <v>150</v>
      </c>
      <c r="H1" s="12">
        <v>200</v>
      </c>
      <c r="I1" s="12">
        <v>250</v>
      </c>
      <c r="J1" s="12">
        <v>300</v>
      </c>
      <c r="K1" s="12">
        <v>350</v>
      </c>
      <c r="L1" s="12">
        <v>400</v>
      </c>
      <c r="M1" s="12">
        <v>450</v>
      </c>
      <c r="N1" s="12">
        <v>500</v>
      </c>
      <c r="O1" s="12">
        <v>550</v>
      </c>
      <c r="P1" s="12">
        <v>600</v>
      </c>
      <c r="Q1" s="12">
        <v>650</v>
      </c>
      <c r="R1" s="12">
        <v>700</v>
      </c>
      <c r="S1" s="12">
        <v>750</v>
      </c>
      <c r="T1" s="12">
        <v>800</v>
      </c>
      <c r="U1" s="12">
        <v>850</v>
      </c>
      <c r="V1" s="12">
        <v>900</v>
      </c>
      <c r="W1" s="12">
        <v>950</v>
      </c>
      <c r="X1" s="12">
        <v>1000</v>
      </c>
      <c r="Y1" s="12">
        <v>1050</v>
      </c>
      <c r="Z1" s="12">
        <v>1100</v>
      </c>
      <c r="AA1" s="12">
        <v>1150</v>
      </c>
      <c r="AB1" s="12">
        <v>1200</v>
      </c>
      <c r="AC1" s="12">
        <v>1250</v>
      </c>
      <c r="AD1" s="12">
        <v>1300</v>
      </c>
      <c r="AE1" s="12">
        <v>1350</v>
      </c>
      <c r="AF1" s="12">
        <v>1400</v>
      </c>
      <c r="AG1" s="12">
        <v>1450</v>
      </c>
      <c r="AH1" s="12">
        <v>1500</v>
      </c>
      <c r="AI1" s="12">
        <v>1550</v>
      </c>
      <c r="AJ1" s="12">
        <v>1600</v>
      </c>
      <c r="AK1" s="12">
        <v>1650</v>
      </c>
      <c r="AL1" s="12">
        <v>1700</v>
      </c>
      <c r="AM1" s="12">
        <v>1750</v>
      </c>
      <c r="AN1" s="12">
        <v>1800</v>
      </c>
      <c r="AO1" s="12">
        <v>1850</v>
      </c>
      <c r="AP1" s="12">
        <v>1900</v>
      </c>
      <c r="AQ1" s="12">
        <v>1950</v>
      </c>
      <c r="AR1" s="12">
        <v>2000</v>
      </c>
      <c r="AS1" s="12">
        <v>2050</v>
      </c>
      <c r="AT1" s="12">
        <v>2100</v>
      </c>
      <c r="AU1" s="12">
        <v>2150</v>
      </c>
      <c r="AV1" s="12">
        <v>2200</v>
      </c>
      <c r="AW1" s="12">
        <v>2250</v>
      </c>
      <c r="AX1" s="12">
        <v>2300</v>
      </c>
      <c r="AY1" s="12">
        <v>2350</v>
      </c>
      <c r="AZ1" s="12">
        <v>2400</v>
      </c>
      <c r="BA1" s="12">
        <v>2450</v>
      </c>
    </row>
    <row r="5" spans="1:53">
      <c r="A5" s="4">
        <v>45966.46959490741</v>
      </c>
      <c r="B5" s="5">
        <v>45966.46959490741</v>
      </c>
      <c r="D5" s="2">
        <v>430</v>
      </c>
      <c r="E5" s="2">
        <v>430</v>
      </c>
      <c r="F5" s="2">
        <v>430</v>
      </c>
      <c r="G5" s="2">
        <v>430</v>
      </c>
      <c r="H5" s="2">
        <v>875</v>
      </c>
      <c r="I5" s="2">
        <v>1535</v>
      </c>
      <c r="J5" s="2">
        <v>1664</v>
      </c>
      <c r="K5" s="2">
        <v>1718</v>
      </c>
      <c r="L5" s="2">
        <v>1757</v>
      </c>
      <c r="M5" s="2">
        <v>1784</v>
      </c>
      <c r="N5" s="2">
        <v>1789</v>
      </c>
      <c r="O5" s="2">
        <v>1790</v>
      </c>
      <c r="P5" s="2">
        <v>1797</v>
      </c>
      <c r="Q5" s="2">
        <v>1799</v>
      </c>
      <c r="R5" s="2">
        <v>1794</v>
      </c>
      <c r="S5" s="2">
        <v>1792</v>
      </c>
      <c r="T5" s="2">
        <v>1125</v>
      </c>
      <c r="U5" s="2">
        <v>698</v>
      </c>
      <c r="V5" s="2">
        <v>650</v>
      </c>
      <c r="W5" s="2">
        <v>628</v>
      </c>
      <c r="X5" s="2">
        <v>621</v>
      </c>
      <c r="Y5" s="2">
        <v>610</v>
      </c>
      <c r="Z5" s="2">
        <v>595</v>
      </c>
      <c r="AA5" s="2">
        <v>587</v>
      </c>
      <c r="AB5" s="2">
        <v>580</v>
      </c>
      <c r="AC5" s="2">
        <v>584</v>
      </c>
      <c r="AD5" s="2">
        <v>585</v>
      </c>
      <c r="AE5" s="2">
        <v>580</v>
      </c>
      <c r="AF5" s="2">
        <v>572</v>
      </c>
      <c r="AG5" s="2">
        <v>574</v>
      </c>
      <c r="AH5" s="2">
        <v>570</v>
      </c>
      <c r="AI5" s="2">
        <v>569</v>
      </c>
      <c r="AJ5" s="2">
        <v>568</v>
      </c>
      <c r="AK5" s="2">
        <v>568</v>
      </c>
      <c r="AL5" s="2">
        <v>566</v>
      </c>
      <c r="AM5" s="2">
        <v>562</v>
      </c>
      <c r="AN5" s="2">
        <v>556</v>
      </c>
      <c r="AO5" s="2">
        <v>558</v>
      </c>
      <c r="AP5" s="2">
        <v>553</v>
      </c>
      <c r="AQ5" s="2">
        <v>552</v>
      </c>
      <c r="AR5" s="2">
        <v>551</v>
      </c>
      <c r="AS5" s="2">
        <v>550</v>
      </c>
      <c r="AT5" s="2">
        <v>551</v>
      </c>
      <c r="AU5" s="2">
        <v>547</v>
      </c>
      <c r="AV5" s="2">
        <v>538</v>
      </c>
      <c r="AW5" s="2">
        <v>532</v>
      </c>
      <c r="AX5" s="2">
        <v>532</v>
      </c>
      <c r="AY5" s="2">
        <v>532</v>
      </c>
      <c r="AZ5" s="2">
        <v>532</v>
      </c>
      <c r="BA5" s="2">
        <v>532</v>
      </c>
    </row>
    <row r="6" spans="1:53">
      <c r="A6" s="4">
        <v>45966.46969907408</v>
      </c>
      <c r="B6" s="5">
        <v>45966.46969907408</v>
      </c>
      <c r="D6" s="2">
        <v>302</v>
      </c>
      <c r="E6" s="2">
        <v>302</v>
      </c>
      <c r="F6" s="2">
        <v>302</v>
      </c>
      <c r="G6" s="2">
        <v>302</v>
      </c>
      <c r="H6" s="2">
        <v>780</v>
      </c>
      <c r="I6" s="2">
        <v>1141</v>
      </c>
      <c r="J6" s="2">
        <v>1200</v>
      </c>
      <c r="K6" s="2">
        <v>1234</v>
      </c>
      <c r="L6" s="2">
        <v>1253</v>
      </c>
      <c r="M6" s="2">
        <v>1273</v>
      </c>
      <c r="N6" s="2">
        <v>1278</v>
      </c>
      <c r="O6" s="2">
        <v>1280</v>
      </c>
      <c r="P6" s="2">
        <v>1278</v>
      </c>
      <c r="Q6" s="2">
        <v>1282</v>
      </c>
      <c r="R6" s="2">
        <v>1280</v>
      </c>
      <c r="S6" s="2">
        <v>1279</v>
      </c>
      <c r="T6" s="2">
        <v>806</v>
      </c>
      <c r="U6" s="2">
        <v>514</v>
      </c>
      <c r="V6" s="2">
        <v>473</v>
      </c>
      <c r="W6" s="2">
        <v>456</v>
      </c>
      <c r="X6" s="2">
        <v>454</v>
      </c>
      <c r="Y6" s="2">
        <v>444</v>
      </c>
      <c r="Z6" s="2">
        <v>438</v>
      </c>
      <c r="AA6" s="2">
        <v>438</v>
      </c>
      <c r="AB6" s="2">
        <v>424</v>
      </c>
      <c r="AC6" s="2">
        <v>425</v>
      </c>
      <c r="AD6" s="2">
        <v>422</v>
      </c>
      <c r="AE6" s="2">
        <v>416</v>
      </c>
      <c r="AF6" s="2">
        <v>428</v>
      </c>
      <c r="AG6" s="2">
        <v>422</v>
      </c>
      <c r="AH6" s="2">
        <v>413</v>
      </c>
      <c r="AI6" s="2">
        <v>406</v>
      </c>
      <c r="AJ6" s="2">
        <v>410</v>
      </c>
      <c r="AK6" s="2">
        <v>402</v>
      </c>
      <c r="AL6" s="2">
        <v>394</v>
      </c>
      <c r="AM6" s="2">
        <v>390</v>
      </c>
      <c r="AN6" s="2">
        <v>390</v>
      </c>
      <c r="AO6" s="2">
        <v>388</v>
      </c>
      <c r="AP6" s="2">
        <v>385</v>
      </c>
      <c r="AQ6" s="2">
        <v>382</v>
      </c>
      <c r="AR6" s="2">
        <v>382</v>
      </c>
      <c r="AS6" s="2">
        <v>386</v>
      </c>
      <c r="AT6" s="2">
        <v>388</v>
      </c>
      <c r="AU6" s="2">
        <v>386</v>
      </c>
      <c r="AV6" s="2">
        <v>376</v>
      </c>
      <c r="AW6" s="2">
        <v>377</v>
      </c>
      <c r="AX6" s="2">
        <v>378</v>
      </c>
      <c r="AY6" s="2">
        <v>378</v>
      </c>
      <c r="AZ6" s="2">
        <v>380</v>
      </c>
      <c r="BA6" s="2">
        <v>371</v>
      </c>
    </row>
    <row r="7" spans="1:53">
      <c r="A7" s="4">
        <v>45966.46982638889</v>
      </c>
      <c r="B7" s="5">
        <v>45966.46982638889</v>
      </c>
      <c r="D7" s="2">
        <v>343</v>
      </c>
      <c r="E7" s="2">
        <v>343</v>
      </c>
      <c r="F7" s="2">
        <v>343</v>
      </c>
      <c r="G7" s="2">
        <v>343</v>
      </c>
      <c r="H7" s="2">
        <v>920</v>
      </c>
      <c r="I7" s="2">
        <v>1290</v>
      </c>
      <c r="J7" s="2">
        <v>1335</v>
      </c>
      <c r="K7" s="2">
        <v>1368</v>
      </c>
      <c r="L7" s="2">
        <v>1387</v>
      </c>
      <c r="M7" s="2">
        <v>1398</v>
      </c>
      <c r="N7" s="2">
        <v>1406</v>
      </c>
      <c r="O7" s="2">
        <v>1402</v>
      </c>
      <c r="P7" s="2">
        <v>1405</v>
      </c>
      <c r="Q7" s="2">
        <v>1407</v>
      </c>
      <c r="R7" s="2">
        <v>1406</v>
      </c>
      <c r="S7" s="2">
        <v>1400</v>
      </c>
      <c r="T7" s="2">
        <v>864</v>
      </c>
      <c r="U7" s="2">
        <v>554</v>
      </c>
      <c r="V7" s="2">
        <v>519</v>
      </c>
      <c r="W7" s="2">
        <v>508</v>
      </c>
      <c r="X7" s="2">
        <v>497</v>
      </c>
      <c r="Y7" s="2">
        <v>488</v>
      </c>
      <c r="Z7" s="2">
        <v>484</v>
      </c>
      <c r="AA7" s="2">
        <v>468</v>
      </c>
      <c r="AB7" s="2">
        <v>459</v>
      </c>
      <c r="AC7" s="2">
        <v>464</v>
      </c>
      <c r="AD7" s="2">
        <v>462</v>
      </c>
      <c r="AE7" s="2">
        <v>460</v>
      </c>
      <c r="AF7" s="2">
        <v>459</v>
      </c>
      <c r="AG7" s="2">
        <v>458</v>
      </c>
      <c r="AH7" s="2">
        <v>450</v>
      </c>
      <c r="AI7" s="2">
        <v>448</v>
      </c>
      <c r="AJ7" s="2">
        <v>445</v>
      </c>
      <c r="AK7" s="2">
        <v>434</v>
      </c>
      <c r="AL7" s="2">
        <v>434</v>
      </c>
      <c r="AM7" s="2">
        <v>436</v>
      </c>
      <c r="AN7" s="2">
        <v>436</v>
      </c>
      <c r="AO7" s="2">
        <v>432</v>
      </c>
      <c r="AP7" s="2">
        <v>424</v>
      </c>
      <c r="AQ7" s="2">
        <v>423</v>
      </c>
      <c r="AR7" s="2">
        <v>423</v>
      </c>
      <c r="AS7" s="2">
        <v>420</v>
      </c>
      <c r="AT7" s="2">
        <v>415</v>
      </c>
      <c r="AU7" s="2">
        <v>418</v>
      </c>
      <c r="AV7" s="2">
        <v>422</v>
      </c>
      <c r="AW7" s="2">
        <v>426</v>
      </c>
      <c r="AX7" s="2">
        <v>410</v>
      </c>
      <c r="AY7" s="2">
        <v>412</v>
      </c>
      <c r="AZ7" s="2">
        <v>413</v>
      </c>
      <c r="BA7" s="2">
        <v>404</v>
      </c>
    </row>
    <row r="8" spans="1:53">
      <c r="A8" s="4">
        <v>45966.46998842592</v>
      </c>
      <c r="B8" s="5">
        <v>45966.46998842592</v>
      </c>
      <c r="D8" s="2">
        <v>370</v>
      </c>
      <c r="E8" s="2">
        <v>370</v>
      </c>
      <c r="F8" s="2">
        <v>370</v>
      </c>
      <c r="G8" s="2">
        <v>370</v>
      </c>
      <c r="H8" s="2">
        <v>1004</v>
      </c>
      <c r="I8" s="2">
        <v>1435</v>
      </c>
      <c r="J8" s="2">
        <v>1484</v>
      </c>
      <c r="K8" s="2">
        <v>1508</v>
      </c>
      <c r="L8" s="2">
        <v>1520</v>
      </c>
      <c r="M8" s="2">
        <v>1533</v>
      </c>
      <c r="N8" s="2">
        <v>1537</v>
      </c>
      <c r="O8" s="2">
        <v>1542</v>
      </c>
      <c r="P8" s="2">
        <v>1540</v>
      </c>
      <c r="Q8" s="2">
        <v>1540</v>
      </c>
      <c r="R8" s="2">
        <v>1537</v>
      </c>
      <c r="S8" s="2">
        <v>1532</v>
      </c>
      <c r="T8" s="2">
        <v>945</v>
      </c>
      <c r="U8" s="2">
        <v>581</v>
      </c>
      <c r="V8" s="2">
        <v>545</v>
      </c>
      <c r="W8" s="2">
        <v>527</v>
      </c>
      <c r="X8" s="2">
        <v>525</v>
      </c>
      <c r="Y8" s="2">
        <v>506</v>
      </c>
      <c r="Z8" s="2">
        <v>498</v>
      </c>
      <c r="AA8" s="2">
        <v>493</v>
      </c>
      <c r="AB8" s="2">
        <v>488</v>
      </c>
      <c r="AC8" s="2">
        <v>482</v>
      </c>
      <c r="AD8" s="2">
        <v>494</v>
      </c>
      <c r="AE8" s="2">
        <v>483</v>
      </c>
      <c r="AF8" s="2">
        <v>473</v>
      </c>
      <c r="AG8" s="2">
        <v>464</v>
      </c>
      <c r="AH8" s="2">
        <v>470</v>
      </c>
      <c r="AI8" s="2">
        <v>461</v>
      </c>
      <c r="AJ8" s="2">
        <v>458</v>
      </c>
      <c r="AK8" s="2">
        <v>468</v>
      </c>
      <c r="AL8" s="2">
        <v>458</v>
      </c>
      <c r="AM8" s="2">
        <v>452</v>
      </c>
      <c r="AN8" s="2">
        <v>448</v>
      </c>
      <c r="AO8" s="2">
        <v>452</v>
      </c>
      <c r="AP8" s="2">
        <v>442</v>
      </c>
      <c r="AQ8" s="2">
        <v>442</v>
      </c>
      <c r="AR8" s="2">
        <v>441</v>
      </c>
      <c r="AS8" s="2">
        <v>438</v>
      </c>
      <c r="AT8" s="2">
        <v>448</v>
      </c>
      <c r="AU8" s="2">
        <v>439</v>
      </c>
      <c r="AV8" s="2">
        <v>434</v>
      </c>
      <c r="AW8" s="2">
        <v>434</v>
      </c>
      <c r="AX8" s="2">
        <v>422</v>
      </c>
      <c r="AY8" s="2">
        <v>419</v>
      </c>
      <c r="AZ8" s="2">
        <v>420</v>
      </c>
      <c r="BA8" s="2">
        <v>432</v>
      </c>
    </row>
    <row r="9" spans="1:53">
      <c r="A9" s="4">
        <v>45966.47020833333</v>
      </c>
      <c r="B9" s="5">
        <v>45966.47020833333</v>
      </c>
      <c r="D9" s="2">
        <v>337</v>
      </c>
      <c r="E9" s="2">
        <v>337</v>
      </c>
      <c r="F9" s="2">
        <v>337</v>
      </c>
      <c r="G9" s="2">
        <v>337</v>
      </c>
      <c r="H9" s="2">
        <v>923</v>
      </c>
      <c r="I9" s="2">
        <v>1305</v>
      </c>
      <c r="J9" s="2">
        <v>1352</v>
      </c>
      <c r="K9" s="2">
        <v>1380</v>
      </c>
      <c r="L9" s="2">
        <v>1398</v>
      </c>
      <c r="M9" s="2">
        <v>1412</v>
      </c>
      <c r="N9" s="2">
        <v>1416</v>
      </c>
      <c r="O9" s="2">
        <v>1419</v>
      </c>
      <c r="P9" s="2">
        <v>1420</v>
      </c>
      <c r="Q9" s="2">
        <v>1420</v>
      </c>
      <c r="R9" s="2">
        <v>1416</v>
      </c>
      <c r="S9" s="2">
        <v>1416</v>
      </c>
      <c r="T9" s="2">
        <v>899</v>
      </c>
      <c r="U9" s="2">
        <v>588</v>
      </c>
      <c r="V9" s="2">
        <v>549</v>
      </c>
      <c r="W9" s="2">
        <v>528</v>
      </c>
      <c r="X9" s="2">
        <v>524</v>
      </c>
      <c r="Y9" s="2">
        <v>512</v>
      </c>
      <c r="Z9" s="2">
        <v>502</v>
      </c>
      <c r="AA9" s="2">
        <v>492</v>
      </c>
      <c r="AB9" s="2">
        <v>488</v>
      </c>
      <c r="AC9" s="2">
        <v>482</v>
      </c>
      <c r="AD9" s="2">
        <v>474</v>
      </c>
      <c r="AE9" s="2">
        <v>470</v>
      </c>
      <c r="AF9" s="2">
        <v>470</v>
      </c>
      <c r="AG9" s="2">
        <v>462</v>
      </c>
      <c r="AH9" s="2">
        <v>463</v>
      </c>
      <c r="AI9" s="2">
        <v>460</v>
      </c>
      <c r="AJ9" s="2">
        <v>456</v>
      </c>
      <c r="AK9" s="2">
        <v>452</v>
      </c>
      <c r="AL9" s="2">
        <v>452</v>
      </c>
      <c r="AM9" s="2">
        <v>447</v>
      </c>
      <c r="AN9" s="2">
        <v>440</v>
      </c>
      <c r="AO9" s="2">
        <v>434</v>
      </c>
      <c r="AP9" s="2">
        <v>436</v>
      </c>
      <c r="AQ9" s="2">
        <v>438</v>
      </c>
      <c r="AR9" s="2">
        <v>440</v>
      </c>
      <c r="AS9" s="2">
        <v>424</v>
      </c>
      <c r="AT9" s="2">
        <v>422</v>
      </c>
      <c r="AU9" s="2">
        <v>422</v>
      </c>
      <c r="AV9" s="2">
        <v>424</v>
      </c>
      <c r="AW9" s="2">
        <v>412</v>
      </c>
      <c r="AX9" s="2">
        <v>419</v>
      </c>
      <c r="AY9" s="2">
        <v>419</v>
      </c>
      <c r="AZ9" s="2">
        <v>412</v>
      </c>
      <c r="BA9" s="2">
        <v>406</v>
      </c>
    </row>
    <row r="10" spans="1:53">
      <c r="A10" s="4">
        <v>45966.47040509259</v>
      </c>
      <c r="B10" s="5">
        <v>45966.47040509259</v>
      </c>
      <c r="D10" s="2">
        <v>307</v>
      </c>
      <c r="E10" s="2">
        <v>307</v>
      </c>
      <c r="F10" s="2">
        <v>307</v>
      </c>
      <c r="G10" s="2">
        <v>307</v>
      </c>
      <c r="H10" s="2">
        <v>854</v>
      </c>
      <c r="I10" s="2">
        <v>1194</v>
      </c>
      <c r="J10" s="2">
        <v>1233</v>
      </c>
      <c r="K10" s="2">
        <v>1248</v>
      </c>
      <c r="L10" s="2">
        <v>1263</v>
      </c>
      <c r="M10" s="2">
        <v>1271</v>
      </c>
      <c r="N10" s="2">
        <v>1271</v>
      </c>
      <c r="O10" s="2">
        <v>1274</v>
      </c>
      <c r="P10" s="2">
        <v>1275</v>
      </c>
      <c r="Q10" s="2">
        <v>1271</v>
      </c>
      <c r="R10" s="2">
        <v>1276</v>
      </c>
      <c r="S10" s="2">
        <v>1270</v>
      </c>
      <c r="T10" s="2">
        <v>764</v>
      </c>
      <c r="U10" s="2">
        <v>452</v>
      </c>
      <c r="V10" s="2">
        <v>428</v>
      </c>
      <c r="W10" s="2">
        <v>415</v>
      </c>
      <c r="X10" s="2">
        <v>404</v>
      </c>
      <c r="Y10" s="2">
        <v>402</v>
      </c>
      <c r="Z10" s="2">
        <v>392</v>
      </c>
      <c r="AA10" s="2">
        <v>388</v>
      </c>
      <c r="AB10" s="2">
        <v>387</v>
      </c>
      <c r="AC10" s="2">
        <v>386</v>
      </c>
      <c r="AD10" s="2">
        <v>384</v>
      </c>
      <c r="AE10" s="2">
        <v>387</v>
      </c>
      <c r="AF10" s="2">
        <v>384</v>
      </c>
      <c r="AG10" s="2">
        <v>378</v>
      </c>
      <c r="AH10" s="2">
        <v>370</v>
      </c>
      <c r="AI10" s="2">
        <v>370</v>
      </c>
      <c r="AJ10" s="2">
        <v>366</v>
      </c>
      <c r="AK10" s="2">
        <v>362</v>
      </c>
      <c r="AL10" s="2">
        <v>370</v>
      </c>
      <c r="AM10" s="2">
        <v>370</v>
      </c>
      <c r="AN10" s="2">
        <v>364</v>
      </c>
      <c r="AO10" s="2">
        <v>356</v>
      </c>
      <c r="AP10" s="2">
        <v>358</v>
      </c>
      <c r="AQ10" s="2">
        <v>354</v>
      </c>
      <c r="AR10" s="2">
        <v>353</v>
      </c>
      <c r="AS10" s="2">
        <v>352</v>
      </c>
      <c r="AT10" s="2">
        <v>346</v>
      </c>
      <c r="AU10" s="2">
        <v>352</v>
      </c>
      <c r="AV10" s="2">
        <v>350</v>
      </c>
      <c r="AW10" s="2">
        <v>346</v>
      </c>
      <c r="AX10" s="2">
        <v>352</v>
      </c>
      <c r="AY10" s="2">
        <v>348</v>
      </c>
      <c r="AZ10" s="2">
        <v>351</v>
      </c>
      <c r="BA10" s="2">
        <v>356</v>
      </c>
    </row>
    <row r="11" spans="1:53">
      <c r="A11" s="4">
        <v>45966.47052083333</v>
      </c>
      <c r="B11" s="5">
        <v>45966.47052083333</v>
      </c>
      <c r="D11" s="2">
        <v>307</v>
      </c>
      <c r="E11" s="2">
        <v>307</v>
      </c>
      <c r="F11" s="2">
        <v>307</v>
      </c>
      <c r="G11" s="2">
        <v>307</v>
      </c>
      <c r="H11" s="2">
        <v>823</v>
      </c>
      <c r="I11" s="2">
        <v>1166</v>
      </c>
      <c r="J11" s="2">
        <v>1212</v>
      </c>
      <c r="K11" s="2">
        <v>1244</v>
      </c>
      <c r="L11" s="2">
        <v>1266</v>
      </c>
      <c r="M11" s="2">
        <v>1278</v>
      </c>
      <c r="N11" s="2">
        <v>1282</v>
      </c>
      <c r="O11" s="2">
        <v>1284</v>
      </c>
      <c r="P11" s="2">
        <v>1293</v>
      </c>
      <c r="Q11" s="2">
        <v>1287</v>
      </c>
      <c r="R11" s="2">
        <v>1286</v>
      </c>
      <c r="S11" s="2">
        <v>1291</v>
      </c>
      <c r="T11" s="2">
        <v>782</v>
      </c>
      <c r="U11" s="2">
        <v>489</v>
      </c>
      <c r="V11" s="2">
        <v>453</v>
      </c>
      <c r="W11" s="2">
        <v>440</v>
      </c>
      <c r="X11" s="2">
        <v>437</v>
      </c>
      <c r="Y11" s="2">
        <v>426</v>
      </c>
      <c r="Z11" s="2">
        <v>421</v>
      </c>
      <c r="AA11" s="2">
        <v>418</v>
      </c>
      <c r="AB11" s="2">
        <v>415</v>
      </c>
      <c r="AC11" s="2">
        <v>406</v>
      </c>
      <c r="AD11" s="2">
        <v>410</v>
      </c>
      <c r="AE11" s="2">
        <v>408</v>
      </c>
      <c r="AF11" s="2">
        <v>405</v>
      </c>
      <c r="AG11" s="2">
        <v>402</v>
      </c>
      <c r="AH11" s="2">
        <v>408</v>
      </c>
      <c r="AI11" s="2">
        <v>410</v>
      </c>
      <c r="AJ11" s="2">
        <v>405</v>
      </c>
      <c r="AK11" s="2">
        <v>388</v>
      </c>
      <c r="AL11" s="2">
        <v>386</v>
      </c>
      <c r="AM11" s="2">
        <v>387</v>
      </c>
      <c r="AN11" s="2">
        <v>387</v>
      </c>
      <c r="AO11" s="2">
        <v>386</v>
      </c>
      <c r="AP11" s="2">
        <v>381</v>
      </c>
      <c r="AQ11" s="2">
        <v>378</v>
      </c>
      <c r="AR11" s="2">
        <v>378</v>
      </c>
      <c r="AS11" s="2">
        <v>378</v>
      </c>
      <c r="AT11" s="2">
        <v>368</v>
      </c>
      <c r="AU11" s="2">
        <v>374</v>
      </c>
      <c r="AV11" s="2">
        <v>378</v>
      </c>
      <c r="AW11" s="2">
        <v>370</v>
      </c>
      <c r="AX11" s="2">
        <v>379</v>
      </c>
      <c r="AY11" s="2">
        <v>372</v>
      </c>
      <c r="AZ11" s="2">
        <v>366</v>
      </c>
      <c r="BA11" s="2">
        <v>370</v>
      </c>
    </row>
    <row r="12" spans="1:53">
      <c r="A12" s="4">
        <v>45966.47064814815</v>
      </c>
      <c r="B12" s="5">
        <v>45966.47064814815</v>
      </c>
      <c r="D12" s="2">
        <v>344</v>
      </c>
      <c r="E12" s="2">
        <v>344</v>
      </c>
      <c r="F12" s="2">
        <v>344</v>
      </c>
      <c r="G12" s="2">
        <v>344</v>
      </c>
      <c r="H12" s="2">
        <v>920</v>
      </c>
      <c r="I12" s="2">
        <v>1354</v>
      </c>
      <c r="J12" s="2">
        <v>1431</v>
      </c>
      <c r="K12" s="2">
        <v>1456</v>
      </c>
      <c r="L12" s="2">
        <v>1474</v>
      </c>
      <c r="M12" s="2">
        <v>1488</v>
      </c>
      <c r="N12" s="2">
        <v>1494</v>
      </c>
      <c r="O12" s="2">
        <v>1500</v>
      </c>
      <c r="P12" s="2">
        <v>1500</v>
      </c>
      <c r="Q12" s="2">
        <v>1503</v>
      </c>
      <c r="R12" s="2">
        <v>1504</v>
      </c>
      <c r="S12" s="2">
        <v>1510</v>
      </c>
      <c r="T12" s="2">
        <v>959</v>
      </c>
      <c r="U12" s="2">
        <v>576</v>
      </c>
      <c r="V12" s="2">
        <v>520</v>
      </c>
      <c r="W12" s="2">
        <v>502</v>
      </c>
      <c r="X12" s="2">
        <v>493</v>
      </c>
      <c r="Y12" s="2">
        <v>490</v>
      </c>
      <c r="Z12" s="2">
        <v>494</v>
      </c>
      <c r="AA12" s="2">
        <v>479</v>
      </c>
      <c r="AB12" s="2">
        <v>471</v>
      </c>
      <c r="AC12" s="2">
        <v>464</v>
      </c>
      <c r="AD12" s="2">
        <v>466</v>
      </c>
      <c r="AE12" s="2">
        <v>456</v>
      </c>
      <c r="AF12" s="2">
        <v>457</v>
      </c>
      <c r="AG12" s="2">
        <v>462</v>
      </c>
      <c r="AH12" s="2">
        <v>458</v>
      </c>
      <c r="AI12" s="2">
        <v>458</v>
      </c>
      <c r="AJ12" s="2">
        <v>456</v>
      </c>
      <c r="AK12" s="2">
        <v>454</v>
      </c>
      <c r="AL12" s="2">
        <v>446</v>
      </c>
      <c r="AM12" s="2">
        <v>447</v>
      </c>
      <c r="AN12" s="2">
        <v>446</v>
      </c>
      <c r="AO12" s="2">
        <v>444</v>
      </c>
      <c r="AP12" s="2">
        <v>436</v>
      </c>
      <c r="AQ12" s="2">
        <v>440</v>
      </c>
      <c r="AR12" s="2">
        <v>438</v>
      </c>
      <c r="AS12" s="2">
        <v>434</v>
      </c>
      <c r="AT12" s="2">
        <v>438</v>
      </c>
      <c r="AU12" s="2">
        <v>431</v>
      </c>
      <c r="AV12" s="2">
        <v>427</v>
      </c>
      <c r="AW12" s="2">
        <v>424</v>
      </c>
      <c r="AX12" s="2">
        <v>424</v>
      </c>
      <c r="AY12" s="2">
        <v>425</v>
      </c>
      <c r="AZ12" s="2">
        <v>426</v>
      </c>
      <c r="BA12" s="2">
        <v>426</v>
      </c>
    </row>
    <row r="13" spans="1:53">
      <c r="A13" s="4">
        <v>45966.47076388889</v>
      </c>
      <c r="B13" s="5">
        <v>45966.47076388889</v>
      </c>
      <c r="D13" s="2">
        <v>323</v>
      </c>
      <c r="E13" s="2">
        <v>323</v>
      </c>
      <c r="F13" s="2">
        <v>323</v>
      </c>
      <c r="G13" s="2">
        <v>323</v>
      </c>
      <c r="H13" s="2">
        <v>860</v>
      </c>
      <c r="I13" s="2">
        <v>1221</v>
      </c>
      <c r="J13" s="2">
        <v>1274</v>
      </c>
      <c r="K13" s="2">
        <v>1302</v>
      </c>
      <c r="L13" s="2">
        <v>1331</v>
      </c>
      <c r="M13" s="2">
        <v>1340</v>
      </c>
      <c r="N13" s="2">
        <v>1349</v>
      </c>
      <c r="O13" s="2">
        <v>1350</v>
      </c>
      <c r="P13" s="2">
        <v>1348</v>
      </c>
      <c r="Q13" s="2">
        <v>1353</v>
      </c>
      <c r="R13" s="2">
        <v>1351</v>
      </c>
      <c r="S13" s="2">
        <v>1350</v>
      </c>
      <c r="T13" s="2">
        <v>844</v>
      </c>
      <c r="U13" s="2">
        <v>529</v>
      </c>
      <c r="V13" s="2">
        <v>492</v>
      </c>
      <c r="W13" s="2">
        <v>472</v>
      </c>
      <c r="X13" s="2">
        <v>464</v>
      </c>
      <c r="Y13" s="2">
        <v>466</v>
      </c>
      <c r="Z13" s="2">
        <v>459</v>
      </c>
      <c r="AA13" s="2">
        <v>451</v>
      </c>
      <c r="AB13" s="2">
        <v>440</v>
      </c>
      <c r="AC13" s="2">
        <v>432</v>
      </c>
      <c r="AD13" s="2">
        <v>440</v>
      </c>
      <c r="AE13" s="2">
        <v>438</v>
      </c>
      <c r="AF13" s="2">
        <v>432</v>
      </c>
      <c r="AG13" s="2">
        <v>432</v>
      </c>
      <c r="AH13" s="2">
        <v>427</v>
      </c>
      <c r="AI13" s="2">
        <v>426</v>
      </c>
      <c r="AJ13" s="2">
        <v>423</v>
      </c>
      <c r="AK13" s="2">
        <v>414</v>
      </c>
      <c r="AL13" s="2">
        <v>414</v>
      </c>
      <c r="AM13" s="2">
        <v>414</v>
      </c>
      <c r="AN13" s="2">
        <v>413</v>
      </c>
      <c r="AO13" s="2">
        <v>410</v>
      </c>
      <c r="AP13" s="2">
        <v>410</v>
      </c>
      <c r="AQ13" s="2">
        <v>405</v>
      </c>
      <c r="AR13" s="2">
        <v>400</v>
      </c>
      <c r="AS13" s="2">
        <v>408</v>
      </c>
      <c r="AT13" s="2">
        <v>403</v>
      </c>
      <c r="AU13" s="2">
        <v>401</v>
      </c>
      <c r="AV13" s="2">
        <v>399</v>
      </c>
      <c r="AW13" s="2">
        <v>398</v>
      </c>
      <c r="AX13" s="2">
        <v>393</v>
      </c>
      <c r="AY13" s="2">
        <v>394</v>
      </c>
      <c r="AZ13" s="2">
        <v>398</v>
      </c>
      <c r="BA13" s="2">
        <v>398</v>
      </c>
    </row>
    <row r="14" spans="1:53">
      <c r="A14" s="4">
        <v>45966.47091435185</v>
      </c>
      <c r="B14" s="5">
        <v>45966.47091435185</v>
      </c>
      <c r="D14" s="2">
        <v>339</v>
      </c>
      <c r="E14" s="2">
        <v>339</v>
      </c>
      <c r="F14" s="2">
        <v>339</v>
      </c>
      <c r="G14" s="2">
        <v>339</v>
      </c>
      <c r="H14" s="2">
        <v>909</v>
      </c>
      <c r="I14" s="2">
        <v>1351</v>
      </c>
      <c r="J14" s="2">
        <v>1410</v>
      </c>
      <c r="K14" s="2">
        <v>1434</v>
      </c>
      <c r="L14" s="2">
        <v>1443</v>
      </c>
      <c r="M14" s="2">
        <v>1454</v>
      </c>
      <c r="N14" s="2">
        <v>1455</v>
      </c>
      <c r="O14" s="2">
        <v>1460</v>
      </c>
      <c r="P14" s="2">
        <v>1458</v>
      </c>
      <c r="Q14" s="2">
        <v>1460</v>
      </c>
      <c r="R14" s="2">
        <v>1457</v>
      </c>
      <c r="S14" s="2">
        <v>1456</v>
      </c>
      <c r="T14" s="2">
        <v>890</v>
      </c>
      <c r="U14" s="2">
        <v>520</v>
      </c>
      <c r="V14" s="2">
        <v>474</v>
      </c>
      <c r="W14" s="2">
        <v>460</v>
      </c>
      <c r="X14" s="2">
        <v>446</v>
      </c>
      <c r="Y14" s="2">
        <v>444</v>
      </c>
      <c r="Z14" s="2">
        <v>442</v>
      </c>
      <c r="AA14" s="2">
        <v>436</v>
      </c>
      <c r="AB14" s="2">
        <v>437</v>
      </c>
      <c r="AC14" s="2">
        <v>433</v>
      </c>
      <c r="AD14" s="2">
        <v>426</v>
      </c>
      <c r="AE14" s="2">
        <v>426</v>
      </c>
      <c r="AF14" s="2">
        <v>419</v>
      </c>
      <c r="AG14" s="2">
        <v>418</v>
      </c>
      <c r="AH14" s="2">
        <v>418</v>
      </c>
      <c r="AI14" s="2">
        <v>422</v>
      </c>
      <c r="AJ14" s="2">
        <v>417</v>
      </c>
      <c r="AK14" s="2">
        <v>416</v>
      </c>
      <c r="AL14" s="2">
        <v>415</v>
      </c>
      <c r="AM14" s="2">
        <v>412</v>
      </c>
      <c r="AN14" s="2">
        <v>416</v>
      </c>
      <c r="AO14" s="2">
        <v>416</v>
      </c>
      <c r="AP14" s="2">
        <v>412</v>
      </c>
      <c r="AQ14" s="2">
        <v>404</v>
      </c>
      <c r="AR14" s="2">
        <v>404</v>
      </c>
      <c r="AS14" s="2">
        <v>404</v>
      </c>
      <c r="AT14" s="2">
        <v>405</v>
      </c>
      <c r="AU14" s="2">
        <v>404</v>
      </c>
      <c r="AV14" s="2">
        <v>410</v>
      </c>
      <c r="AW14" s="2">
        <v>406</v>
      </c>
      <c r="AX14" s="2">
        <v>399</v>
      </c>
      <c r="AY14" s="2">
        <v>404</v>
      </c>
      <c r="AZ14" s="2">
        <v>399</v>
      </c>
      <c r="BA14" s="2">
        <v>396</v>
      </c>
    </row>
    <row r="15" spans="1:53">
      <c r="A15" s="4">
        <v>45966.47138888889</v>
      </c>
      <c r="B15" s="5">
        <v>45966.47138888889</v>
      </c>
      <c r="D15" s="2">
        <v>239</v>
      </c>
      <c r="E15" s="2">
        <v>239</v>
      </c>
      <c r="F15" s="2">
        <v>239</v>
      </c>
      <c r="G15" s="2">
        <v>239</v>
      </c>
      <c r="H15" s="2">
        <v>753</v>
      </c>
      <c r="I15" s="2">
        <v>1054</v>
      </c>
      <c r="J15" s="2">
        <v>1081</v>
      </c>
      <c r="K15" s="2">
        <v>1084</v>
      </c>
      <c r="L15" s="2">
        <v>1094</v>
      </c>
      <c r="M15" s="2">
        <v>1100</v>
      </c>
      <c r="N15" s="2">
        <v>1106</v>
      </c>
      <c r="O15" s="2">
        <v>1103</v>
      </c>
      <c r="P15" s="2">
        <v>1106</v>
      </c>
      <c r="Q15" s="2">
        <v>1104</v>
      </c>
      <c r="R15" s="2">
        <v>1101</v>
      </c>
      <c r="S15" s="2">
        <v>1106</v>
      </c>
      <c r="T15" s="2">
        <v>750</v>
      </c>
      <c r="U15" s="2">
        <v>481</v>
      </c>
      <c r="V15" s="2">
        <v>435</v>
      </c>
      <c r="W15" s="2">
        <v>421</v>
      </c>
      <c r="X15" s="2">
        <v>412</v>
      </c>
      <c r="Y15" s="2">
        <v>397</v>
      </c>
      <c r="Z15" s="2">
        <v>386</v>
      </c>
      <c r="AA15" s="2">
        <v>380</v>
      </c>
      <c r="AB15" s="2">
        <v>378</v>
      </c>
      <c r="AC15" s="2">
        <v>379</v>
      </c>
      <c r="AD15" s="2">
        <v>376</v>
      </c>
      <c r="AE15" s="2">
        <v>360</v>
      </c>
      <c r="AF15" s="2">
        <v>360</v>
      </c>
      <c r="AG15" s="2">
        <v>367</v>
      </c>
      <c r="AH15" s="2">
        <v>368</v>
      </c>
      <c r="AI15" s="2">
        <v>354</v>
      </c>
      <c r="AJ15" s="2">
        <v>352</v>
      </c>
      <c r="AK15" s="2">
        <v>343</v>
      </c>
      <c r="AL15" s="2">
        <v>338</v>
      </c>
      <c r="AM15" s="2">
        <v>340</v>
      </c>
      <c r="AN15" s="2">
        <v>344</v>
      </c>
      <c r="AO15" s="2">
        <v>336</v>
      </c>
      <c r="AP15" s="2">
        <v>330</v>
      </c>
      <c r="AQ15" s="2">
        <v>324</v>
      </c>
      <c r="AR15" s="2">
        <v>334</v>
      </c>
      <c r="AS15" s="2">
        <v>330</v>
      </c>
      <c r="AT15" s="2">
        <v>328</v>
      </c>
      <c r="AU15" s="2">
        <v>330</v>
      </c>
      <c r="AV15" s="2">
        <v>316</v>
      </c>
      <c r="AW15" s="2">
        <v>317</v>
      </c>
      <c r="AX15" s="2">
        <v>318</v>
      </c>
      <c r="AY15" s="2">
        <v>318</v>
      </c>
      <c r="AZ15" s="2">
        <v>314</v>
      </c>
      <c r="BA15" s="2">
        <v>316</v>
      </c>
    </row>
    <row r="16" spans="1:53">
      <c r="A16" s="4">
        <v>45966.47152777778</v>
      </c>
      <c r="B16" s="5">
        <v>45966.47152777778</v>
      </c>
      <c r="D16" s="2">
        <v>225</v>
      </c>
      <c r="E16" s="2">
        <v>225</v>
      </c>
      <c r="F16" s="2">
        <v>225</v>
      </c>
      <c r="G16" s="2">
        <v>225</v>
      </c>
      <c r="H16" s="2">
        <v>685</v>
      </c>
      <c r="I16" s="2">
        <v>962</v>
      </c>
      <c r="J16" s="2">
        <v>990</v>
      </c>
      <c r="K16" s="2">
        <v>1001</v>
      </c>
      <c r="L16" s="2">
        <v>1010</v>
      </c>
      <c r="M16" s="2">
        <v>1014</v>
      </c>
      <c r="N16" s="2">
        <v>1016</v>
      </c>
      <c r="O16" s="2">
        <v>1017</v>
      </c>
      <c r="P16" s="2">
        <v>1015</v>
      </c>
      <c r="Q16" s="2">
        <v>1015</v>
      </c>
      <c r="R16" s="2">
        <v>1014</v>
      </c>
      <c r="S16" s="2">
        <v>1016</v>
      </c>
      <c r="T16" s="2">
        <v>680</v>
      </c>
      <c r="U16" s="2">
        <v>422</v>
      </c>
      <c r="V16" s="2">
        <v>386</v>
      </c>
      <c r="W16" s="2">
        <v>370</v>
      </c>
      <c r="X16" s="2">
        <v>355</v>
      </c>
      <c r="Y16" s="2">
        <v>348</v>
      </c>
      <c r="Z16" s="2">
        <v>334</v>
      </c>
      <c r="AA16" s="2">
        <v>334</v>
      </c>
      <c r="AB16" s="2">
        <v>328</v>
      </c>
      <c r="AC16" s="2">
        <v>323</v>
      </c>
      <c r="AD16" s="2">
        <v>338</v>
      </c>
      <c r="AE16" s="2">
        <v>331</v>
      </c>
      <c r="AF16" s="2">
        <v>326</v>
      </c>
      <c r="AG16" s="2">
        <v>320</v>
      </c>
      <c r="AH16" s="2">
        <v>320</v>
      </c>
      <c r="AI16" s="2">
        <v>313</v>
      </c>
      <c r="AJ16" s="2">
        <v>313</v>
      </c>
      <c r="AK16" s="2">
        <v>312</v>
      </c>
      <c r="AL16" s="2">
        <v>300</v>
      </c>
      <c r="AM16" s="2">
        <v>301</v>
      </c>
      <c r="AN16" s="2">
        <v>306</v>
      </c>
      <c r="AO16" s="2">
        <v>308</v>
      </c>
      <c r="AP16" s="2">
        <v>296</v>
      </c>
      <c r="AQ16" s="2">
        <v>299</v>
      </c>
      <c r="AR16" s="2">
        <v>296</v>
      </c>
      <c r="AS16" s="2">
        <v>290</v>
      </c>
      <c r="AT16" s="2">
        <v>284</v>
      </c>
      <c r="AU16" s="2">
        <v>292</v>
      </c>
      <c r="AV16" s="2">
        <v>292</v>
      </c>
      <c r="AW16" s="2">
        <v>287</v>
      </c>
      <c r="AX16" s="2">
        <v>276</v>
      </c>
      <c r="AY16" s="2">
        <v>282</v>
      </c>
      <c r="AZ16" s="2">
        <v>280</v>
      </c>
      <c r="BA16" s="2">
        <v>276</v>
      </c>
    </row>
    <row r="17" spans="1:53">
      <c r="A17" s="4">
        <v>45966.47173611111</v>
      </c>
      <c r="B17" s="5">
        <v>45966.47173611111</v>
      </c>
      <c r="D17" s="2">
        <v>275</v>
      </c>
      <c r="E17" s="2">
        <v>275</v>
      </c>
      <c r="F17" s="2">
        <v>275</v>
      </c>
      <c r="G17" s="2">
        <v>275</v>
      </c>
      <c r="H17" s="2">
        <v>794</v>
      </c>
      <c r="I17" s="2">
        <v>1174</v>
      </c>
      <c r="J17" s="2">
        <v>1223</v>
      </c>
      <c r="K17" s="2">
        <v>1234</v>
      </c>
      <c r="L17" s="2">
        <v>1246</v>
      </c>
      <c r="M17" s="2">
        <v>1248</v>
      </c>
      <c r="N17" s="2">
        <v>1250</v>
      </c>
      <c r="O17" s="2">
        <v>1254</v>
      </c>
      <c r="P17" s="2">
        <v>1252</v>
      </c>
      <c r="Q17" s="2">
        <v>1250</v>
      </c>
      <c r="R17" s="2">
        <v>1251</v>
      </c>
      <c r="S17" s="2">
        <v>1243</v>
      </c>
      <c r="T17" s="2">
        <v>851</v>
      </c>
      <c r="U17" s="2">
        <v>511</v>
      </c>
      <c r="V17" s="2">
        <v>438</v>
      </c>
      <c r="W17" s="2">
        <v>426</v>
      </c>
      <c r="X17" s="2">
        <v>413</v>
      </c>
      <c r="Y17" s="2">
        <v>404</v>
      </c>
      <c r="Z17" s="2">
        <v>402</v>
      </c>
      <c r="AA17" s="2">
        <v>397</v>
      </c>
      <c r="AB17" s="2">
        <v>392</v>
      </c>
      <c r="AC17" s="2">
        <v>386</v>
      </c>
      <c r="AD17" s="2">
        <v>386</v>
      </c>
      <c r="AE17" s="2">
        <v>390</v>
      </c>
      <c r="AF17" s="2">
        <v>382</v>
      </c>
      <c r="AG17" s="2">
        <v>368</v>
      </c>
      <c r="AH17" s="2">
        <v>370</v>
      </c>
      <c r="AI17" s="2">
        <v>366</v>
      </c>
      <c r="AJ17" s="2">
        <v>366</v>
      </c>
      <c r="AK17" s="2">
        <v>368</v>
      </c>
      <c r="AL17" s="2">
        <v>366</v>
      </c>
      <c r="AM17" s="2">
        <v>367</v>
      </c>
      <c r="AN17" s="2">
        <v>367</v>
      </c>
      <c r="AO17" s="2">
        <v>366</v>
      </c>
      <c r="AP17" s="2">
        <v>360</v>
      </c>
      <c r="AQ17" s="2">
        <v>348</v>
      </c>
      <c r="AR17" s="2">
        <v>350</v>
      </c>
      <c r="AS17" s="2">
        <v>356</v>
      </c>
      <c r="AT17" s="2">
        <v>356</v>
      </c>
      <c r="AU17" s="2">
        <v>354</v>
      </c>
      <c r="AV17" s="2">
        <v>352</v>
      </c>
      <c r="AW17" s="2">
        <v>350</v>
      </c>
      <c r="AX17" s="2">
        <v>348</v>
      </c>
      <c r="AY17" s="2">
        <v>349</v>
      </c>
      <c r="AZ17" s="2">
        <v>349</v>
      </c>
      <c r="BA17" s="2">
        <v>348</v>
      </c>
    </row>
    <row r="18" spans="1:53">
      <c r="A18" s="4">
        <v>45966.47185185185</v>
      </c>
      <c r="B18" s="5">
        <v>45966.47185185185</v>
      </c>
      <c r="D18" s="2">
        <v>246</v>
      </c>
      <c r="E18" s="2">
        <v>246</v>
      </c>
      <c r="F18" s="2">
        <v>246</v>
      </c>
      <c r="G18" s="2">
        <v>246</v>
      </c>
      <c r="H18" s="2">
        <v>733</v>
      </c>
      <c r="I18" s="2">
        <v>1090</v>
      </c>
      <c r="J18" s="2">
        <v>1135</v>
      </c>
      <c r="K18" s="2">
        <v>1148</v>
      </c>
      <c r="L18" s="2">
        <v>1161</v>
      </c>
      <c r="M18" s="2">
        <v>1160</v>
      </c>
      <c r="N18" s="2">
        <v>1167</v>
      </c>
      <c r="O18" s="2">
        <v>1171</v>
      </c>
      <c r="P18" s="2">
        <v>1170</v>
      </c>
      <c r="Q18" s="2">
        <v>1168</v>
      </c>
      <c r="R18" s="2">
        <v>1172</v>
      </c>
      <c r="S18" s="2">
        <v>1171</v>
      </c>
      <c r="T18" s="2">
        <v>814</v>
      </c>
      <c r="U18" s="2">
        <v>484</v>
      </c>
      <c r="V18" s="2">
        <v>414</v>
      </c>
      <c r="W18" s="2">
        <v>385</v>
      </c>
      <c r="X18" s="2">
        <v>382</v>
      </c>
      <c r="Y18" s="2">
        <v>376</v>
      </c>
      <c r="Z18" s="2">
        <v>364</v>
      </c>
      <c r="AA18" s="2">
        <v>362</v>
      </c>
      <c r="AB18" s="2">
        <v>357</v>
      </c>
      <c r="AC18" s="2">
        <v>350</v>
      </c>
      <c r="AD18" s="2">
        <v>348</v>
      </c>
      <c r="AE18" s="2">
        <v>351</v>
      </c>
      <c r="AF18" s="2">
        <v>350</v>
      </c>
      <c r="AG18" s="2">
        <v>344</v>
      </c>
      <c r="AH18" s="2">
        <v>336</v>
      </c>
      <c r="AI18" s="2">
        <v>339</v>
      </c>
      <c r="AJ18" s="2">
        <v>340</v>
      </c>
      <c r="AK18" s="2">
        <v>338</v>
      </c>
      <c r="AL18" s="2">
        <v>340</v>
      </c>
      <c r="AM18" s="2">
        <v>340</v>
      </c>
      <c r="AN18" s="2">
        <v>338</v>
      </c>
      <c r="AO18" s="2">
        <v>336</v>
      </c>
      <c r="AP18" s="2">
        <v>328</v>
      </c>
      <c r="AQ18" s="2">
        <v>326</v>
      </c>
      <c r="AR18" s="2">
        <v>327</v>
      </c>
      <c r="AS18" s="2">
        <v>330</v>
      </c>
      <c r="AT18" s="2">
        <v>322</v>
      </c>
      <c r="AU18" s="2">
        <v>319</v>
      </c>
      <c r="AV18" s="2">
        <v>318</v>
      </c>
      <c r="AW18" s="2">
        <v>320</v>
      </c>
      <c r="AX18" s="2">
        <v>326</v>
      </c>
      <c r="AY18" s="2">
        <v>324</v>
      </c>
      <c r="AZ18" s="2">
        <v>319</v>
      </c>
      <c r="BA18" s="2">
        <v>312</v>
      </c>
    </row>
    <row r="19" spans="1:53">
      <c r="A19" s="4">
        <v>45966.47201388889</v>
      </c>
      <c r="B19" s="5">
        <v>45966.47201388889</v>
      </c>
      <c r="D19" s="2">
        <v>254</v>
      </c>
      <c r="E19" s="2">
        <v>254</v>
      </c>
      <c r="F19" s="2">
        <v>254</v>
      </c>
      <c r="G19" s="2">
        <v>254</v>
      </c>
      <c r="H19" s="2">
        <v>745</v>
      </c>
      <c r="I19" s="2">
        <v>1121</v>
      </c>
      <c r="J19" s="2">
        <v>1174</v>
      </c>
      <c r="K19" s="2">
        <v>1192</v>
      </c>
      <c r="L19" s="2">
        <v>1197</v>
      </c>
      <c r="M19" s="2">
        <v>1199</v>
      </c>
      <c r="N19" s="2">
        <v>1205</v>
      </c>
      <c r="O19" s="2">
        <v>1203</v>
      </c>
      <c r="P19" s="2">
        <v>1212</v>
      </c>
      <c r="Q19" s="2">
        <v>1210</v>
      </c>
      <c r="R19" s="2">
        <v>1208</v>
      </c>
      <c r="S19" s="2">
        <v>1213</v>
      </c>
      <c r="T19" s="2">
        <v>866</v>
      </c>
      <c r="U19" s="2">
        <v>517</v>
      </c>
      <c r="V19" s="2">
        <v>422</v>
      </c>
      <c r="W19" s="2">
        <v>397</v>
      </c>
      <c r="X19" s="2">
        <v>384</v>
      </c>
      <c r="Y19" s="2">
        <v>377</v>
      </c>
      <c r="Z19" s="2">
        <v>368</v>
      </c>
      <c r="AA19" s="2">
        <v>370</v>
      </c>
      <c r="AB19" s="2">
        <v>361</v>
      </c>
      <c r="AC19" s="2">
        <v>356</v>
      </c>
      <c r="AD19" s="2">
        <v>356</v>
      </c>
      <c r="AE19" s="2">
        <v>352</v>
      </c>
      <c r="AF19" s="2">
        <v>353</v>
      </c>
      <c r="AG19" s="2">
        <v>351</v>
      </c>
      <c r="AH19" s="2">
        <v>342</v>
      </c>
      <c r="AI19" s="2">
        <v>334</v>
      </c>
      <c r="AJ19" s="2">
        <v>344</v>
      </c>
      <c r="AK19" s="2">
        <v>348</v>
      </c>
      <c r="AL19" s="2">
        <v>334</v>
      </c>
      <c r="AM19" s="2">
        <v>336</v>
      </c>
      <c r="AN19" s="2">
        <v>336</v>
      </c>
      <c r="AO19" s="2">
        <v>334</v>
      </c>
      <c r="AP19" s="2">
        <v>326</v>
      </c>
      <c r="AQ19" s="2">
        <v>342</v>
      </c>
      <c r="AR19" s="2">
        <v>332</v>
      </c>
      <c r="AS19" s="2">
        <v>325</v>
      </c>
      <c r="AT19" s="2">
        <v>322</v>
      </c>
      <c r="AU19" s="2">
        <v>324</v>
      </c>
      <c r="AV19" s="2">
        <v>327</v>
      </c>
      <c r="AW19" s="2">
        <v>330</v>
      </c>
      <c r="AX19" s="2">
        <v>330</v>
      </c>
      <c r="AY19" s="2">
        <v>332</v>
      </c>
      <c r="AZ19" s="2">
        <v>327</v>
      </c>
      <c r="BA19" s="2">
        <v>323</v>
      </c>
    </row>
    <row r="20" spans="1:53">
      <c r="A20" s="4">
        <v>45966.47215277778</v>
      </c>
      <c r="B20" s="5">
        <v>45966.47215277778</v>
      </c>
      <c r="D20" s="2">
        <v>252</v>
      </c>
      <c r="E20" s="2">
        <v>252</v>
      </c>
      <c r="F20" s="2">
        <v>252</v>
      </c>
      <c r="G20" s="2">
        <v>252</v>
      </c>
      <c r="H20" s="2">
        <v>762</v>
      </c>
      <c r="I20" s="2">
        <v>1151</v>
      </c>
      <c r="J20" s="2">
        <v>1203</v>
      </c>
      <c r="K20" s="2">
        <v>1224</v>
      </c>
      <c r="L20" s="2">
        <v>1228</v>
      </c>
      <c r="M20" s="2">
        <v>1234</v>
      </c>
      <c r="N20" s="2">
        <v>1239</v>
      </c>
      <c r="O20" s="2">
        <v>1244</v>
      </c>
      <c r="P20" s="2">
        <v>1244</v>
      </c>
      <c r="Q20" s="2">
        <v>1244</v>
      </c>
      <c r="R20" s="2">
        <v>1244</v>
      </c>
      <c r="S20" s="2">
        <v>1248</v>
      </c>
      <c r="T20" s="2">
        <v>896</v>
      </c>
      <c r="U20" s="2">
        <v>541</v>
      </c>
      <c r="V20" s="2">
        <v>437</v>
      </c>
      <c r="W20" s="2">
        <v>406</v>
      </c>
      <c r="X20" s="2">
        <v>398</v>
      </c>
      <c r="Y20" s="2">
        <v>390</v>
      </c>
      <c r="Z20" s="2">
        <v>380</v>
      </c>
      <c r="AA20" s="2">
        <v>368</v>
      </c>
      <c r="AB20" s="2">
        <v>370</v>
      </c>
      <c r="AC20" s="2">
        <v>365</v>
      </c>
      <c r="AD20" s="2">
        <v>360</v>
      </c>
      <c r="AE20" s="2">
        <v>354</v>
      </c>
      <c r="AF20" s="2">
        <v>356</v>
      </c>
      <c r="AG20" s="2">
        <v>352</v>
      </c>
      <c r="AH20" s="2">
        <v>351</v>
      </c>
      <c r="AI20" s="2">
        <v>350</v>
      </c>
      <c r="AJ20" s="2">
        <v>344</v>
      </c>
      <c r="AK20" s="2">
        <v>340</v>
      </c>
      <c r="AL20" s="2">
        <v>343</v>
      </c>
      <c r="AM20" s="2">
        <v>348</v>
      </c>
      <c r="AN20" s="2">
        <v>346</v>
      </c>
      <c r="AO20" s="2">
        <v>349</v>
      </c>
      <c r="AP20" s="2">
        <v>339</v>
      </c>
      <c r="AQ20" s="2">
        <v>324</v>
      </c>
      <c r="AR20" s="2">
        <v>324</v>
      </c>
      <c r="AS20" s="2">
        <v>327</v>
      </c>
      <c r="AT20" s="2">
        <v>329</v>
      </c>
      <c r="AU20" s="2">
        <v>332</v>
      </c>
      <c r="AV20" s="2">
        <v>328</v>
      </c>
      <c r="AW20" s="2">
        <v>332</v>
      </c>
      <c r="AX20" s="2">
        <v>330</v>
      </c>
      <c r="AY20" s="2">
        <v>324</v>
      </c>
      <c r="AZ20" s="2">
        <v>322</v>
      </c>
      <c r="BA20" s="2">
        <v>325</v>
      </c>
    </row>
    <row r="21" spans="1:53">
      <c r="A21" s="4">
        <v>45966.4722800926</v>
      </c>
      <c r="B21" s="5">
        <v>45966.4722800926</v>
      </c>
      <c r="D21" s="2">
        <v>246</v>
      </c>
      <c r="E21" s="2">
        <v>246</v>
      </c>
      <c r="F21" s="2">
        <v>246</v>
      </c>
      <c r="G21" s="2">
        <v>246</v>
      </c>
      <c r="H21" s="2">
        <v>734</v>
      </c>
      <c r="I21" s="2">
        <v>1082</v>
      </c>
      <c r="J21" s="2">
        <v>1130</v>
      </c>
      <c r="K21" s="2">
        <v>1141</v>
      </c>
      <c r="L21" s="2">
        <v>1154</v>
      </c>
      <c r="M21" s="2">
        <v>1159</v>
      </c>
      <c r="N21" s="2">
        <v>1159</v>
      </c>
      <c r="O21" s="2">
        <v>1160</v>
      </c>
      <c r="P21" s="2">
        <v>1164</v>
      </c>
      <c r="Q21" s="2">
        <v>1164</v>
      </c>
      <c r="R21" s="2">
        <v>1165</v>
      </c>
      <c r="S21" s="2">
        <v>1166</v>
      </c>
      <c r="T21" s="2">
        <v>830</v>
      </c>
      <c r="U21" s="2">
        <v>505</v>
      </c>
      <c r="V21" s="2">
        <v>423</v>
      </c>
      <c r="W21" s="2">
        <v>404</v>
      </c>
      <c r="X21" s="2">
        <v>396</v>
      </c>
      <c r="Y21" s="2">
        <v>382</v>
      </c>
      <c r="Z21" s="2">
        <v>374</v>
      </c>
      <c r="AA21" s="2">
        <v>375</v>
      </c>
      <c r="AB21" s="2">
        <v>370</v>
      </c>
      <c r="AC21" s="2">
        <v>362</v>
      </c>
      <c r="AD21" s="2">
        <v>356</v>
      </c>
      <c r="AE21" s="2">
        <v>353</v>
      </c>
      <c r="AF21" s="2">
        <v>353</v>
      </c>
      <c r="AG21" s="2">
        <v>356</v>
      </c>
      <c r="AH21" s="2">
        <v>352</v>
      </c>
      <c r="AI21" s="2">
        <v>347</v>
      </c>
      <c r="AJ21" s="2">
        <v>344</v>
      </c>
      <c r="AK21" s="2">
        <v>346</v>
      </c>
      <c r="AL21" s="2">
        <v>350</v>
      </c>
      <c r="AM21" s="2">
        <v>348</v>
      </c>
      <c r="AN21" s="2">
        <v>346</v>
      </c>
      <c r="AO21" s="2">
        <v>344</v>
      </c>
      <c r="AP21" s="2">
        <v>332</v>
      </c>
      <c r="AQ21" s="2">
        <v>332</v>
      </c>
      <c r="AR21" s="2">
        <v>332</v>
      </c>
      <c r="AS21" s="2">
        <v>332</v>
      </c>
      <c r="AT21" s="2">
        <v>328</v>
      </c>
      <c r="AU21" s="2">
        <v>326</v>
      </c>
      <c r="AV21" s="2">
        <v>330</v>
      </c>
      <c r="AW21" s="2">
        <v>338</v>
      </c>
      <c r="AX21" s="2">
        <v>334</v>
      </c>
      <c r="AY21" s="2">
        <v>329</v>
      </c>
      <c r="AZ21" s="2">
        <v>324</v>
      </c>
      <c r="BA21" s="2">
        <v>322</v>
      </c>
    </row>
    <row r="22" spans="1:53">
      <c r="A22" s="4">
        <v>45966.47238425926</v>
      </c>
      <c r="B22" s="5">
        <v>45966.47238425926</v>
      </c>
      <c r="D22" s="2">
        <v>203</v>
      </c>
      <c r="E22" s="2">
        <v>203</v>
      </c>
      <c r="F22" s="2">
        <v>203</v>
      </c>
      <c r="G22" s="2">
        <v>203</v>
      </c>
      <c r="H22" s="2">
        <v>594</v>
      </c>
      <c r="I22" s="2">
        <v>882</v>
      </c>
      <c r="J22" s="2">
        <v>927</v>
      </c>
      <c r="K22" s="2">
        <v>942</v>
      </c>
      <c r="L22" s="2">
        <v>950</v>
      </c>
      <c r="M22" s="2">
        <v>951</v>
      </c>
      <c r="N22" s="2">
        <v>957</v>
      </c>
      <c r="O22" s="2">
        <v>955</v>
      </c>
      <c r="P22" s="2">
        <v>960</v>
      </c>
      <c r="Q22" s="2">
        <v>954</v>
      </c>
      <c r="R22" s="2">
        <v>962</v>
      </c>
      <c r="S22" s="2">
        <v>954</v>
      </c>
      <c r="T22" s="2">
        <v>673</v>
      </c>
      <c r="U22" s="2">
        <v>400</v>
      </c>
      <c r="V22" s="2">
        <v>329</v>
      </c>
      <c r="W22" s="2">
        <v>302</v>
      </c>
      <c r="X22" s="2">
        <v>302</v>
      </c>
      <c r="Y22" s="2">
        <v>287</v>
      </c>
      <c r="Z22" s="2">
        <v>286</v>
      </c>
      <c r="AA22" s="2">
        <v>285</v>
      </c>
      <c r="AB22" s="2">
        <v>266</v>
      </c>
      <c r="AC22" s="2">
        <v>278</v>
      </c>
      <c r="AD22" s="2">
        <v>281</v>
      </c>
      <c r="AE22" s="2">
        <v>279</v>
      </c>
      <c r="AF22" s="2">
        <v>278</v>
      </c>
      <c r="AG22" s="2">
        <v>276</v>
      </c>
      <c r="AH22" s="2">
        <v>272</v>
      </c>
      <c r="AI22" s="2">
        <v>267</v>
      </c>
      <c r="AJ22" s="2">
        <v>272</v>
      </c>
      <c r="AK22" s="2">
        <v>268</v>
      </c>
      <c r="AL22" s="2">
        <v>268</v>
      </c>
      <c r="AM22" s="2">
        <v>268</v>
      </c>
      <c r="AN22" s="2">
        <v>272</v>
      </c>
      <c r="AO22" s="2">
        <v>260</v>
      </c>
      <c r="AP22" s="2">
        <v>262</v>
      </c>
      <c r="AQ22" s="2">
        <v>267</v>
      </c>
      <c r="AR22" s="2">
        <v>264</v>
      </c>
      <c r="AS22" s="2">
        <v>265</v>
      </c>
      <c r="AT22" s="2">
        <v>263</v>
      </c>
      <c r="AU22" s="2">
        <v>259</v>
      </c>
      <c r="AV22" s="2">
        <v>258</v>
      </c>
      <c r="AW22" s="2">
        <v>266</v>
      </c>
      <c r="AX22" s="2">
        <v>263</v>
      </c>
      <c r="AY22" s="2">
        <v>256</v>
      </c>
      <c r="AZ22" s="2">
        <v>256</v>
      </c>
      <c r="BA22" s="2">
        <v>251</v>
      </c>
    </row>
    <row r="23" spans="1:53">
      <c r="A23" s="4">
        <v>45966.47251157407</v>
      </c>
      <c r="B23" s="5">
        <v>45966.47251157407</v>
      </c>
      <c r="D23" s="2">
        <v>242</v>
      </c>
      <c r="E23" s="2">
        <v>242</v>
      </c>
      <c r="F23" s="2">
        <v>242</v>
      </c>
      <c r="G23" s="2">
        <v>242</v>
      </c>
      <c r="H23" s="2">
        <v>712</v>
      </c>
      <c r="I23" s="2">
        <v>1015</v>
      </c>
      <c r="J23" s="2">
        <v>1064</v>
      </c>
      <c r="K23" s="2">
        <v>1077</v>
      </c>
      <c r="L23" s="2">
        <v>1088</v>
      </c>
      <c r="M23" s="2">
        <v>1096</v>
      </c>
      <c r="N23" s="2">
        <v>1098</v>
      </c>
      <c r="O23" s="2">
        <v>1099</v>
      </c>
      <c r="P23" s="2">
        <v>1098</v>
      </c>
      <c r="Q23" s="2">
        <v>1097</v>
      </c>
      <c r="R23" s="2">
        <v>1103</v>
      </c>
      <c r="S23" s="2">
        <v>1099</v>
      </c>
      <c r="T23" s="2">
        <v>766</v>
      </c>
      <c r="U23" s="2">
        <v>467</v>
      </c>
      <c r="V23" s="2">
        <v>404</v>
      </c>
      <c r="W23" s="2">
        <v>381</v>
      </c>
      <c r="X23" s="2">
        <v>370</v>
      </c>
      <c r="Y23" s="2">
        <v>366</v>
      </c>
      <c r="Z23" s="2">
        <v>359</v>
      </c>
      <c r="AA23" s="2">
        <v>342</v>
      </c>
      <c r="AB23" s="2">
        <v>352</v>
      </c>
      <c r="AC23" s="2">
        <v>348</v>
      </c>
      <c r="AD23" s="2">
        <v>346</v>
      </c>
      <c r="AE23" s="2">
        <v>350</v>
      </c>
      <c r="AF23" s="2">
        <v>340</v>
      </c>
      <c r="AG23" s="2">
        <v>335</v>
      </c>
      <c r="AH23" s="2">
        <v>332</v>
      </c>
      <c r="AI23" s="2">
        <v>334</v>
      </c>
      <c r="AJ23" s="2">
        <v>334</v>
      </c>
      <c r="AK23" s="2">
        <v>331</v>
      </c>
      <c r="AL23" s="2">
        <v>329</v>
      </c>
      <c r="AM23" s="2">
        <v>328</v>
      </c>
      <c r="AN23" s="2">
        <v>324</v>
      </c>
      <c r="AO23" s="2">
        <v>321</v>
      </c>
      <c r="AP23" s="2">
        <v>319</v>
      </c>
      <c r="AQ23" s="2">
        <v>316</v>
      </c>
      <c r="AR23" s="2">
        <v>322</v>
      </c>
      <c r="AS23" s="2">
        <v>325</v>
      </c>
      <c r="AT23" s="2">
        <v>326</v>
      </c>
      <c r="AU23" s="2">
        <v>320</v>
      </c>
      <c r="AV23" s="2">
        <v>310</v>
      </c>
      <c r="AW23" s="2">
        <v>311</v>
      </c>
      <c r="AX23" s="2">
        <v>311</v>
      </c>
      <c r="AY23" s="2">
        <v>310</v>
      </c>
      <c r="AZ23" s="2">
        <v>308</v>
      </c>
      <c r="BA23" s="2">
        <v>314</v>
      </c>
    </row>
    <row r="24" spans="1:53">
      <c r="A24" s="4">
        <v>45966.47265046297</v>
      </c>
      <c r="B24" s="5">
        <v>45966.47265046297</v>
      </c>
      <c r="D24" s="2">
        <v>241</v>
      </c>
      <c r="E24" s="2">
        <v>241</v>
      </c>
      <c r="F24" s="2">
        <v>241</v>
      </c>
      <c r="G24" s="2">
        <v>241</v>
      </c>
      <c r="H24" s="2">
        <v>705</v>
      </c>
      <c r="I24" s="2">
        <v>1044</v>
      </c>
      <c r="J24" s="2">
        <v>1088</v>
      </c>
      <c r="K24" s="2">
        <v>1105</v>
      </c>
      <c r="L24" s="2">
        <v>1114</v>
      </c>
      <c r="M24" s="2">
        <v>1121</v>
      </c>
      <c r="N24" s="2">
        <v>1124</v>
      </c>
      <c r="O24" s="2">
        <v>1128</v>
      </c>
      <c r="P24" s="2">
        <v>1124</v>
      </c>
      <c r="Q24" s="2">
        <v>1130</v>
      </c>
      <c r="R24" s="2">
        <v>1130</v>
      </c>
      <c r="S24" s="2">
        <v>1131</v>
      </c>
      <c r="T24" s="2">
        <v>805</v>
      </c>
      <c r="U24" s="2">
        <v>495</v>
      </c>
      <c r="V24" s="2">
        <v>420</v>
      </c>
      <c r="W24" s="2">
        <v>398</v>
      </c>
      <c r="X24" s="2">
        <v>391</v>
      </c>
      <c r="Y24" s="2">
        <v>380</v>
      </c>
      <c r="Z24" s="2">
        <v>368</v>
      </c>
      <c r="AA24" s="2">
        <v>364</v>
      </c>
      <c r="AB24" s="2">
        <v>360</v>
      </c>
      <c r="AC24" s="2">
        <v>356</v>
      </c>
      <c r="AD24" s="2">
        <v>348</v>
      </c>
      <c r="AE24" s="2">
        <v>348</v>
      </c>
      <c r="AF24" s="2">
        <v>346</v>
      </c>
      <c r="AG24" s="2">
        <v>342</v>
      </c>
      <c r="AH24" s="2">
        <v>340</v>
      </c>
      <c r="AI24" s="2">
        <v>340</v>
      </c>
      <c r="AJ24" s="2">
        <v>342</v>
      </c>
      <c r="AK24" s="2">
        <v>350</v>
      </c>
      <c r="AL24" s="2">
        <v>334</v>
      </c>
      <c r="AM24" s="2">
        <v>331</v>
      </c>
      <c r="AN24" s="2">
        <v>330</v>
      </c>
      <c r="AO24" s="2">
        <v>334</v>
      </c>
      <c r="AP24" s="2">
        <v>330</v>
      </c>
      <c r="AQ24" s="2">
        <v>327</v>
      </c>
      <c r="AR24" s="2">
        <v>324</v>
      </c>
      <c r="AS24" s="2">
        <v>320</v>
      </c>
      <c r="AT24" s="2">
        <v>312</v>
      </c>
      <c r="AU24" s="2">
        <v>314</v>
      </c>
      <c r="AV24" s="2">
        <v>316</v>
      </c>
      <c r="AW24" s="2">
        <v>320</v>
      </c>
      <c r="AX24" s="2">
        <v>310</v>
      </c>
      <c r="AY24" s="2">
        <v>319</v>
      </c>
      <c r="AZ24" s="2">
        <v>322</v>
      </c>
      <c r="BA24" s="2">
        <v>308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31</vt:i4>
      </vt:variant>
    </vt:vector>
  </HeadingPairs>
  <TitlesOfParts>
    <vt:vector size="33" baseType="lpstr">
      <vt:lpstr>Measure</vt:lpstr>
      <vt:lpstr>SAT Chart</vt:lpstr>
      <vt:lpstr>Measure!CoeffNmolC</vt:lpstr>
      <vt:lpstr>Measure!CoeffNmolL</vt:lpstr>
      <vt:lpstr>Measure!CoeffNmolQ</vt:lpstr>
      <vt:lpstr>Measure!CoeffUgC</vt:lpstr>
      <vt:lpstr>Measure!CoeffUgL</vt:lpstr>
      <vt:lpstr>Measure!CoeffUgQ</vt:lpstr>
      <vt:lpstr>Measure!Offset310</vt:lpstr>
      <vt:lpstr>Measure!Offset365</vt:lpstr>
      <vt:lpstr>Measure!Offset450</vt:lpstr>
      <vt:lpstr>Measure!Offset530</vt:lpstr>
      <vt:lpstr>Measure!Offset615</vt:lpstr>
      <vt:lpstr>Measure!Offset700</vt:lpstr>
      <vt:lpstr>Measure!Offset770</vt:lpstr>
      <vt:lpstr>Measure!OffsetFm</vt:lpstr>
      <vt:lpstr>Measure!OffsetFo</vt:lpstr>
      <vt:lpstr>Measure!Reference310</vt:lpstr>
      <vt:lpstr>Measure!Reference365</vt:lpstr>
      <vt:lpstr>Measure!Reference450</vt:lpstr>
      <vt:lpstr>Measure!Reference530</vt:lpstr>
      <vt:lpstr>Measure!Reference700</vt:lpstr>
      <vt:lpstr>Measure!Reference770</vt:lpstr>
      <vt:lpstr>Measure!StandardF310</vt:lpstr>
      <vt:lpstr>Measure!StandardF365</vt:lpstr>
      <vt:lpstr>Measure!StandardF450</vt:lpstr>
      <vt:lpstr>Measure!StandardF530</vt:lpstr>
      <vt:lpstr>Measure!StandardF615</vt:lpstr>
      <vt:lpstr>Measure!StandardI310</vt:lpstr>
      <vt:lpstr>Measure!StandardI365</vt:lpstr>
      <vt:lpstr>Measure!StandardI450</vt:lpstr>
      <vt:lpstr>Measure!StandardI530</vt:lpstr>
      <vt:lpstr>Measure!StandardI615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2025-11-05T10:26:31Z</dcterms:created>
  <dcterms:modified xsi:type="dcterms:W3CDTF">2025-11-05T10:26:31Z</dcterms:modified>
</cp:coreProperties>
</file>